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5760" windowHeight="16120" activeTab="0"/>
  </bookViews>
  <sheets>
    <sheet name="CF conservative" sheetId="1" r:id="rId1"/>
    <sheet name="CF Break Even" sheetId="2" r:id="rId2"/>
    <sheet name="Start up cost " sheetId="3" r:id="rId3"/>
    <sheet name="CF optimistic" sheetId="4" r:id="rId4"/>
    <sheet name="3 YR Projection" sheetId="5" r:id="rId5"/>
    <sheet name="Collateral" sheetId="6" r:id="rId6"/>
    <sheet name="Balance Sheet" sheetId="7" r:id="rId7"/>
    <sheet name="Equipment" sheetId="8" r:id="rId8"/>
    <sheet name="Uses and Source" sheetId="9" r:id="rId9"/>
    <sheet name="CFconserv2" sheetId="10" r:id="rId10"/>
  </sheets>
  <definedNames>
    <definedName name="_xlnm.Print_Area">'CF optimistic'!$A$7:$P$50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<sst xmlns="http://schemas.openxmlformats.org/spreadsheetml/2006/main" count="337" uniqueCount="193">
  <si>
    <t xml:space="preserve">CASH FLOW  #1 </t>
  </si>
  <si>
    <t>From___ to ____200_</t>
  </si>
  <si>
    <t>Conservative Scenario</t>
  </si>
  <si>
    <t xml:space="preserve"> </t>
  </si>
  <si>
    <t xml:space="preserve">  CASH ON HAND </t>
  </si>
  <si>
    <t>Number of units sold</t>
  </si>
  <si>
    <t>Price per units</t>
  </si>
  <si>
    <t>Cost per unit</t>
  </si>
  <si>
    <t>Cost of shipping and handling per unit</t>
  </si>
  <si>
    <t># of days/week</t>
  </si>
  <si>
    <t># of weeks/month</t>
  </si>
  <si>
    <t xml:space="preserve">  CASH RECEIPTS-SALES</t>
  </si>
  <si>
    <t xml:space="preserve">Personal investment </t>
  </si>
  <si>
    <t xml:space="preserve">Business Loan </t>
  </si>
  <si>
    <t xml:space="preserve"> TOTAL CASH RECEIPTS</t>
  </si>
  <si>
    <t xml:space="preserve"> TOTAL CASH AVAILABLE</t>
  </si>
  <si>
    <t xml:space="preserve">  CASH PAID OUT</t>
  </si>
  <si>
    <t>COST OF GOOD SOLD:</t>
  </si>
  <si>
    <t xml:space="preserve">   Purchase of CDS-1000CDs($2,320)</t>
  </si>
  <si>
    <t xml:space="preserve">   Shipping-units sold</t>
  </si>
  <si>
    <t xml:space="preserve">   Shipping-Suppliers</t>
  </si>
  <si>
    <t>START UP COST</t>
  </si>
  <si>
    <t>Typesetting 32 pg Booklet</t>
  </si>
  <si>
    <t>Software Development</t>
  </si>
  <si>
    <t>Legal, Copywrite, and professional fees</t>
  </si>
  <si>
    <t>Insurance</t>
  </si>
  <si>
    <t>Web Master</t>
  </si>
  <si>
    <t>Shows and Expo</t>
  </si>
  <si>
    <t>Booth Mat</t>
  </si>
  <si>
    <t>Payroll</t>
  </si>
  <si>
    <t>Officer salary</t>
  </si>
  <si>
    <t>Payroll Taxes (18%)</t>
  </si>
  <si>
    <t>Rent</t>
  </si>
  <si>
    <t>Marketing</t>
  </si>
  <si>
    <t>Other Start Up costs</t>
  </si>
  <si>
    <t>Office Supplies</t>
  </si>
  <si>
    <t>Telephone</t>
  </si>
  <si>
    <t>Electricity</t>
  </si>
  <si>
    <t>Utilities(Gas &amp; Water)</t>
  </si>
  <si>
    <t>Repair and Maintenance/cleaning</t>
  </si>
  <si>
    <t xml:space="preserve"> Accounting</t>
  </si>
  <si>
    <t>Miscellaneous</t>
  </si>
  <si>
    <t>Loan Payment ($40K/7.75%@5Yrs)</t>
  </si>
  <si>
    <t>Subtotal</t>
  </si>
  <si>
    <t>TOTAL CASH PAID OUT</t>
  </si>
  <si>
    <t>CASH POSITION</t>
  </si>
  <si>
    <t>Start Up Cost</t>
  </si>
  <si>
    <t xml:space="preserve">Projected </t>
  </si>
  <si>
    <t>Year 1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</si>
  <si>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</si>
  <si>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</si>
  <si>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</si>
  <si>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</si>
  <si>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</si>
  <si>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</si>
  <si>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</si>
  <si>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</si>
  <si>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</si>
  <si>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</si>
  <si>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</si>
  <si>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</si>
  <si>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</si>
  <si>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%of sales</t>
  </si>
  <si>
    <t>%of expenses</t>
  </si>
  <si>
    <t xml:space="preserve">CASH FLOW  #2 </t>
  </si>
  <si>
    <t>Break Even Scenario</t>
  </si>
  <si>
    <t xml:space="preserve">  CASH RECEIPTS</t>
  </si>
  <si>
    <t># clients</t>
  </si>
  <si>
    <t xml:space="preserve">amount ($) per person- </t>
  </si>
  <si>
    <t xml:space="preserve">Cash Sales </t>
  </si>
  <si>
    <t xml:space="preserve">Personal investment for equipment  </t>
  </si>
  <si>
    <t>Personal investment</t>
  </si>
  <si>
    <t>Construction</t>
  </si>
  <si>
    <t>Purchase(30% of sales)/Inventory</t>
  </si>
  <si>
    <t>Equipment from New Asia</t>
  </si>
  <si>
    <t>Equipment</t>
  </si>
  <si>
    <t>Permits and Fees</t>
  </si>
  <si>
    <t>Staff Training</t>
  </si>
  <si>
    <t>Officer Salary</t>
  </si>
  <si>
    <t>Legal and Accounting</t>
  </si>
  <si>
    <t>Sept</t>
  </si>
  <si>
    <t>Oct</t>
  </si>
  <si>
    <t>Nov</t>
  </si>
  <si>
    <t>Dec</t>
  </si>
  <si>
    <t>Mar</t>
  </si>
  <si>
    <t>Apr</t>
  </si>
  <si>
    <t xml:space="preserve">Start Up Cost </t>
  </si>
  <si>
    <t>Licenses and Fees</t>
  </si>
  <si>
    <t>Inventory</t>
  </si>
  <si>
    <t>Working Capital</t>
  </si>
  <si>
    <t>Other Costs</t>
  </si>
  <si>
    <t>Total Start Up Cost</t>
  </si>
  <si>
    <t>Invested</t>
  </si>
  <si>
    <t>As of today</t>
  </si>
  <si>
    <t>Needed</t>
  </si>
  <si>
    <t>CASH FLOW  #3</t>
  </si>
  <si>
    <t>Optimistic Scenario</t>
  </si>
  <si>
    <t>Purchase(21% of sales)</t>
  </si>
  <si>
    <t>DSCR</t>
  </si>
  <si>
    <t>Income Statement Projection</t>
  </si>
  <si>
    <t>To Review</t>
  </si>
  <si>
    <t>%Sales Growth</t>
  </si>
  <si>
    <t>Income:</t>
  </si>
  <si>
    <t xml:space="preserve">  Gross Sales</t>
  </si>
  <si>
    <t>Cost of Good Sold:</t>
  </si>
  <si>
    <t xml:space="preserve">   Initial Inventory </t>
  </si>
  <si>
    <t xml:space="preserve">   Purchases(30% of sales)</t>
  </si>
  <si>
    <t xml:space="preserve">  Cost of Labor(payroll &amp; taxes)</t>
  </si>
  <si>
    <t xml:space="preserve">   End Inventory</t>
  </si>
  <si>
    <t>Total Cost of Good Sold</t>
  </si>
  <si>
    <t>GROSS PROFIT</t>
  </si>
  <si>
    <t>Expenses:</t>
  </si>
  <si>
    <t xml:space="preserve">    Insurance</t>
  </si>
  <si>
    <t xml:space="preserve">    Rent</t>
  </si>
  <si>
    <t xml:space="preserve">    Advertising and Promotion</t>
  </si>
  <si>
    <t xml:space="preserve">   Licenses and fees</t>
  </si>
  <si>
    <t xml:space="preserve">   Office Supplies</t>
  </si>
  <si>
    <t xml:space="preserve">  Telephone</t>
  </si>
  <si>
    <t xml:space="preserve">   Utilities</t>
  </si>
  <si>
    <t xml:space="preserve">   Cleaning and Sanitation</t>
  </si>
  <si>
    <t xml:space="preserve">   Repair and Maintenance</t>
  </si>
  <si>
    <t xml:space="preserve">   Legal and Accounting</t>
  </si>
  <si>
    <t xml:space="preserve">   Equipment &amp; Fixtures</t>
  </si>
  <si>
    <t xml:space="preserve">   Construction cost</t>
  </si>
  <si>
    <t xml:space="preserve">  Miscellaneous</t>
  </si>
  <si>
    <t xml:space="preserve">  Interest</t>
  </si>
  <si>
    <t xml:space="preserve">  Depreciation*</t>
  </si>
  <si>
    <t>Total Expenses</t>
  </si>
  <si>
    <t>NET PROFIT</t>
  </si>
  <si>
    <t>Income Taxes (17%)</t>
  </si>
  <si>
    <t>NET PROFIT AFTER TAXES</t>
  </si>
  <si>
    <t>Debt Service</t>
  </si>
  <si>
    <t>Debt Service Ratio</t>
  </si>
  <si>
    <t>*Note: Depreciation of equipment at 3 years, straight line depreciation</t>
  </si>
  <si>
    <t>Note: Equipment depreciation in 5 yrs</t>
  </si>
  <si>
    <t>%</t>
  </si>
  <si>
    <t>Year 2</t>
  </si>
  <si>
    <t>Year 3</t>
  </si>
  <si>
    <t>Collateral Offered</t>
  </si>
  <si>
    <t>Business Fixed Assets:</t>
  </si>
  <si>
    <t xml:space="preserve">   Equipment to be purchase</t>
  </si>
  <si>
    <t>Owner Personal Equity:</t>
  </si>
  <si>
    <t>Car</t>
  </si>
  <si>
    <t xml:space="preserve">     Total Collateral</t>
  </si>
  <si>
    <t>ASSETS</t>
  </si>
  <si>
    <t>Total Assets</t>
  </si>
  <si>
    <t>LIABILITIES &amp; EQUITY</t>
  </si>
  <si>
    <t>Total Liabilities</t>
  </si>
  <si>
    <t>Total Equity</t>
  </si>
  <si>
    <t xml:space="preserve">Total Liabilities &amp; Equity </t>
  </si>
  <si>
    <t>Current Assets</t>
  </si>
  <si>
    <t>Fixed assets</t>
  </si>
  <si>
    <t>Short term liabilities</t>
  </si>
  <si>
    <t>Long term liabilities</t>
  </si>
  <si>
    <t>Equity</t>
  </si>
  <si>
    <t>Balance Sheet</t>
  </si>
  <si>
    <t>Checking and Cash/available for business</t>
  </si>
  <si>
    <t>Space Improvements</t>
  </si>
  <si>
    <t>Vehicles</t>
  </si>
  <si>
    <t>Accumulated Deprec.</t>
  </si>
  <si>
    <t>After start up</t>
  </si>
  <si>
    <t>Checking</t>
  </si>
  <si>
    <t>Other equipment</t>
  </si>
  <si>
    <t>Construction &amp; renovation cost</t>
  </si>
  <si>
    <t>4 Burner Stove</t>
  </si>
  <si>
    <t>Fryolator</t>
  </si>
  <si>
    <t>Grill</t>
  </si>
  <si>
    <t>Walk in</t>
  </si>
  <si>
    <t>Hot water equipment</t>
  </si>
  <si>
    <t>Sinks</t>
  </si>
  <si>
    <t>Espresso</t>
  </si>
  <si>
    <t>Chairs</t>
  </si>
  <si>
    <t>Tables</t>
  </si>
  <si>
    <t>Sound System</t>
  </si>
  <si>
    <t>Kitchen utensils</t>
  </si>
  <si>
    <t xml:space="preserve">     Total</t>
  </si>
  <si>
    <t>USES AND SOURCES</t>
  </si>
  <si>
    <t>Sources</t>
  </si>
  <si>
    <t>Owners' Investment in equipment</t>
  </si>
  <si>
    <t xml:space="preserve">Loan </t>
  </si>
  <si>
    <t>Total Sources</t>
  </si>
  <si>
    <t xml:space="preserve">     Capital refunded after storefront job completion</t>
  </si>
  <si>
    <t xml:space="preserve">Uses </t>
  </si>
  <si>
    <t>Total Uses</t>
  </si>
  <si>
    <t>City Grant</t>
  </si>
  <si>
    <t>Main Street Grant</t>
  </si>
  <si>
    <t>See estimate</t>
  </si>
  <si>
    <t>?</t>
  </si>
  <si>
    <t>other</t>
  </si>
  <si>
    <t>As of August 2019</t>
  </si>
  <si>
    <t>From___ to ____20___</t>
  </si>
  <si>
    <t>From___ to ____20__</t>
  </si>
  <si>
    <t>EQUIPMENT &amp; FIXTURES NEEDED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</si>
</sst>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[$$-409]#,##0.00"/>
    <numFmt numFmtId="166" formatCode="&quot;$&quot;#,##0"/>
    <numFmt numFmtId="167" formatCode="&quot;$&quot;#,##0.00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0"/>
    </font>
    <font>
      <b/>
      <sz val="14"/>
      <color indexed="8"/>
      <name val="Calisto MT"/>
      <family val="0"/>
    </font>
    <font>
      <b/>
      <sz val="12"/>
      <color indexed="8"/>
      <name val="Calisto MT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sto MT"/>
      <family val="0"/>
    </font>
    <font>
      <i/>
      <sz val="12"/>
      <color indexed="8"/>
      <name val="Calisto MT"/>
      <family val="0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u val="single"/>
      <sz val="12"/>
      <color indexed="8"/>
      <name val="Arial MT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8"/>
      <color indexed="8"/>
      <name val="Arial"/>
      <family val="0"/>
    </font>
    <font>
      <u val="single"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10" fontId="9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10" fontId="12" fillId="33" borderId="0" xfId="0" applyNumberFormat="1" applyFont="1" applyFill="1" applyAlignment="1">
      <alignment/>
    </xf>
    <xf numFmtId="0" fontId="13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10" fillId="33" borderId="11" xfId="0" applyNumberFormat="1" applyFont="1" applyFill="1" applyBorder="1" applyAlignment="1">
      <alignment horizontal="center"/>
    </xf>
    <xf numFmtId="0" fontId="6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13" fillId="33" borderId="11" xfId="0" applyNumberFormat="1" applyFont="1" applyFill="1" applyBorder="1" applyAlignment="1">
      <alignment horizontal="center"/>
    </xf>
    <xf numFmtId="10" fontId="13" fillId="33" borderId="0" xfId="0" applyNumberFormat="1" applyFont="1" applyFill="1" applyAlignment="1">
      <alignment horizontal="center"/>
    </xf>
    <xf numFmtId="10" fontId="9" fillId="33" borderId="0" xfId="0" applyNumberFormat="1" applyFont="1" applyFill="1" applyAlignment="1">
      <alignment horizontal="center"/>
    </xf>
    <xf numFmtId="0" fontId="6" fillId="34" borderId="0" xfId="0" applyNumberFormat="1" applyFont="1" applyFill="1" applyAlignment="1">
      <alignment/>
    </xf>
    <xf numFmtId="164" fontId="14" fillId="34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15" fillId="35" borderId="0" xfId="0" applyNumberFormat="1" applyFont="1" applyFill="1" applyAlignment="1">
      <alignment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15" fillId="36" borderId="0" xfId="0" applyNumberFormat="1" applyFont="1" applyFill="1" applyAlignment="1">
      <alignment/>
    </xf>
    <xf numFmtId="164" fontId="15" fillId="36" borderId="0" xfId="0" applyNumberFormat="1" applyFont="1" applyFill="1" applyAlignment="1">
      <alignment/>
    </xf>
    <xf numFmtId="165" fontId="15" fillId="36" borderId="0" xfId="0" applyNumberFormat="1" applyFont="1" applyFill="1" applyAlignment="1">
      <alignment/>
    </xf>
    <xf numFmtId="0" fontId="8" fillId="36" borderId="0" xfId="0" applyNumberFormat="1" applyFont="1" applyFill="1" applyAlignment="1">
      <alignment/>
    </xf>
    <xf numFmtId="0" fontId="7" fillId="36" borderId="0" xfId="0" applyNumberFormat="1" applyFont="1" applyFill="1" applyAlignment="1">
      <alignment/>
    </xf>
    <xf numFmtId="0" fontId="6" fillId="35" borderId="0" xfId="0" applyNumberFormat="1" applyFont="1" applyFill="1" applyAlignment="1">
      <alignment/>
    </xf>
    <xf numFmtId="164" fontId="14" fillId="35" borderId="0" xfId="0" applyNumberFormat="1" applyFont="1" applyFill="1" applyAlignment="1">
      <alignment/>
    </xf>
    <xf numFmtId="164" fontId="7" fillId="35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164" fontId="14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0" fontId="6" fillId="33" borderId="12" xfId="0" applyNumberFormat="1" applyFont="1" applyFill="1" applyBorder="1" applyAlignment="1">
      <alignment/>
    </xf>
    <xf numFmtId="164" fontId="10" fillId="33" borderId="12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10" fontId="8" fillId="33" borderId="12" xfId="0" applyNumberFormat="1" applyFont="1" applyFill="1" applyBorder="1" applyAlignment="1">
      <alignment/>
    </xf>
    <xf numFmtId="0" fontId="14" fillId="35" borderId="0" xfId="0" applyNumberFormat="1" applyFont="1" applyFill="1" applyAlignment="1">
      <alignment/>
    </xf>
    <xf numFmtId="0" fontId="14" fillId="34" borderId="0" xfId="0" applyNumberFormat="1" applyFont="1" applyFill="1" applyAlignment="1">
      <alignment/>
    </xf>
    <xf numFmtId="164" fontId="4" fillId="34" borderId="0" xfId="0" applyNumberFormat="1" applyFont="1" applyFill="1" applyAlignment="1">
      <alignment/>
    </xf>
    <xf numFmtId="164" fontId="14" fillId="36" borderId="0" xfId="0" applyNumberFormat="1" applyFont="1" applyFill="1" applyAlignment="1">
      <alignment/>
    </xf>
    <xf numFmtId="0" fontId="14" fillId="37" borderId="0" xfId="0" applyNumberFormat="1" applyFont="1" applyFill="1" applyAlignment="1">
      <alignment/>
    </xf>
    <xf numFmtId="164" fontId="7" fillId="36" borderId="12" xfId="0" applyNumberFormat="1" applyFont="1" applyFill="1" applyBorder="1" applyAlignment="1">
      <alignment/>
    </xf>
    <xf numFmtId="164" fontId="10" fillId="33" borderId="0" xfId="0" applyNumberFormat="1" applyFont="1" applyFill="1" applyAlignment="1">
      <alignment/>
    </xf>
    <xf numFmtId="164" fontId="10" fillId="38" borderId="0" xfId="0" applyNumberFormat="1" applyFont="1" applyFill="1" applyAlignment="1">
      <alignment/>
    </xf>
    <xf numFmtId="164" fontId="10" fillId="34" borderId="0" xfId="0" applyNumberFormat="1" applyFont="1" applyFill="1" applyAlignment="1">
      <alignment/>
    </xf>
    <xf numFmtId="165" fontId="7" fillId="33" borderId="0" xfId="0" applyNumberFormat="1" applyFont="1" applyFill="1" applyAlignment="1">
      <alignment/>
    </xf>
    <xf numFmtId="164" fontId="8" fillId="36" borderId="0" xfId="0" applyNumberFormat="1" applyFont="1" applyFill="1" applyAlignment="1">
      <alignment/>
    </xf>
    <xf numFmtId="10" fontId="8" fillId="36" borderId="0" xfId="0" applyNumberFormat="1" applyFont="1" applyFill="1" applyAlignment="1">
      <alignment/>
    </xf>
    <xf numFmtId="164" fontId="6" fillId="33" borderId="12" xfId="0" applyNumberFormat="1" applyFont="1" applyFill="1" applyBorder="1" applyAlignment="1">
      <alignment/>
    </xf>
    <xf numFmtId="0" fontId="14" fillId="33" borderId="12" xfId="0" applyNumberFormat="1" applyFont="1" applyFill="1" applyBorder="1" applyAlignment="1">
      <alignment/>
    </xf>
    <xf numFmtId="164" fontId="14" fillId="37" borderId="12" xfId="0" applyNumberFormat="1" applyFont="1" applyFill="1" applyBorder="1" applyAlignment="1">
      <alignment/>
    </xf>
    <xf numFmtId="164" fontId="14" fillId="37" borderId="0" xfId="0" applyNumberFormat="1" applyFont="1" applyFill="1" applyAlignment="1">
      <alignment/>
    </xf>
    <xf numFmtId="164" fontId="7" fillId="38" borderId="12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center"/>
    </xf>
    <xf numFmtId="0" fontId="13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center"/>
    </xf>
    <xf numFmtId="166" fontId="4" fillId="33" borderId="0" xfId="0" applyNumberFormat="1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0" fontId="13" fillId="33" borderId="0" xfId="0" applyNumberFormat="1" applyFont="1" applyFill="1" applyAlignment="1">
      <alignment/>
    </xf>
    <xf numFmtId="164" fontId="4" fillId="34" borderId="0" xfId="0" applyNumberFormat="1" applyFont="1" applyFill="1" applyAlignment="1">
      <alignment horizontal="center"/>
    </xf>
    <xf numFmtId="164" fontId="14" fillId="36" borderId="0" xfId="0" applyNumberFormat="1" applyFont="1" applyFill="1" applyAlignment="1">
      <alignment horizontal="center"/>
    </xf>
    <xf numFmtId="164" fontId="13" fillId="36" borderId="0" xfId="0" applyNumberFormat="1" applyFont="1" applyFill="1" applyAlignment="1">
      <alignment horizontal="center"/>
    </xf>
    <xf numFmtId="164" fontId="13" fillId="36" borderId="12" xfId="0" applyNumberFormat="1" applyFont="1" applyFill="1" applyBorder="1" applyAlignment="1">
      <alignment horizontal="center"/>
    </xf>
    <xf numFmtId="0" fontId="13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164" fontId="7" fillId="36" borderId="0" xfId="0" applyNumberFormat="1" applyFont="1" applyFill="1" applyAlignment="1">
      <alignment/>
    </xf>
    <xf numFmtId="165" fontId="7" fillId="36" borderId="0" xfId="0" applyNumberFormat="1" applyFont="1" applyFill="1" applyAlignment="1">
      <alignment/>
    </xf>
    <xf numFmtId="10" fontId="9" fillId="36" borderId="0" xfId="0" applyNumberFormat="1" applyFont="1" applyFill="1" applyAlignment="1">
      <alignment/>
    </xf>
    <xf numFmtId="0" fontId="4" fillId="36" borderId="0" xfId="0" applyNumberFormat="1" applyFont="1" applyFill="1" applyAlignment="1">
      <alignment/>
    </xf>
    <xf numFmtId="0" fontId="14" fillId="36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4" fontId="10" fillId="36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6" fillId="37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 horizontal="center"/>
    </xf>
    <xf numFmtId="9" fontId="16" fillId="33" borderId="0" xfId="0" applyNumberFormat="1" applyFont="1" applyFill="1" applyAlignment="1">
      <alignment horizontal="center"/>
    </xf>
    <xf numFmtId="164" fontId="17" fillId="34" borderId="0" xfId="0" applyNumberFormat="1" applyFont="1" applyFill="1" applyAlignment="1">
      <alignment horizontal="center"/>
    </xf>
    <xf numFmtId="10" fontId="16" fillId="34" borderId="0" xfId="0" applyNumberFormat="1" applyFont="1" applyFill="1" applyAlignment="1">
      <alignment horizontal="center"/>
    </xf>
    <xf numFmtId="10" fontId="16" fillId="34" borderId="0" xfId="0" applyNumberFormat="1" applyFont="1" applyFill="1" applyAlignment="1">
      <alignment/>
    </xf>
    <xf numFmtId="0" fontId="16" fillId="34" borderId="0" xfId="0" applyNumberFormat="1" applyFont="1" applyFill="1" applyAlignment="1">
      <alignment horizontal="center"/>
    </xf>
    <xf numFmtId="164" fontId="16" fillId="34" borderId="0" xfId="0" applyNumberFormat="1" applyFont="1" applyFill="1" applyAlignment="1">
      <alignment horizontal="center"/>
    </xf>
    <xf numFmtId="0" fontId="17" fillId="33" borderId="0" xfId="0" applyNumberFormat="1" applyFont="1" applyFill="1" applyAlignment="1">
      <alignment horizontal="center"/>
    </xf>
    <xf numFmtId="0" fontId="16" fillId="33" borderId="0" xfId="0" applyNumberFormat="1" applyFont="1" applyFill="1" applyAlignment="1">
      <alignment horizontal="left"/>
    </xf>
    <xf numFmtId="164" fontId="18" fillId="34" borderId="0" xfId="0" applyNumberFormat="1" applyFont="1" applyFill="1" applyAlignment="1">
      <alignment horizontal="center"/>
    </xf>
    <xf numFmtId="164" fontId="17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164" fontId="16" fillId="33" borderId="0" xfId="0" applyNumberFormat="1" applyFont="1" applyFill="1" applyAlignment="1">
      <alignment horizontal="center"/>
    </xf>
    <xf numFmtId="4" fontId="16" fillId="33" borderId="0" xfId="0" applyNumberFormat="1" applyFont="1" applyFill="1" applyAlignment="1">
      <alignment horizontal="center"/>
    </xf>
    <xf numFmtId="0" fontId="14" fillId="33" borderId="0" xfId="0" applyNumberFormat="1" applyFont="1" applyFill="1" applyAlignment="1">
      <alignment horizontal="center"/>
    </xf>
    <xf numFmtId="0" fontId="4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 horizontal="center"/>
    </xf>
    <xf numFmtId="164" fontId="13" fillId="33" borderId="0" xfId="0" applyNumberFormat="1" applyFont="1" applyFill="1" applyAlignment="1">
      <alignment horizontal="center"/>
    </xf>
    <xf numFmtId="164" fontId="17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/>
    </xf>
    <xf numFmtId="0" fontId="20" fillId="33" borderId="0" xfId="0" applyNumberFormat="1" applyFont="1" applyFill="1" applyAlignment="1">
      <alignment/>
    </xf>
    <xf numFmtId="167" fontId="20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21" fillId="33" borderId="0" xfId="0" applyNumberFormat="1" applyFont="1" applyFill="1" applyAlignment="1">
      <alignment horizontal="center"/>
    </xf>
    <xf numFmtId="167" fontId="4" fillId="33" borderId="0" xfId="0" applyNumberFormat="1" applyFont="1" applyFill="1" applyAlignment="1">
      <alignment horizontal="center"/>
    </xf>
    <xf numFmtId="167" fontId="4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166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4" fontId="13" fillId="33" borderId="0" xfId="0" applyNumberFormat="1" applyFont="1" applyFill="1" applyAlignment="1">
      <alignment/>
    </xf>
    <xf numFmtId="166" fontId="13" fillId="33" borderId="0" xfId="0" applyNumberFormat="1" applyFont="1" applyFill="1" applyAlignment="1">
      <alignment/>
    </xf>
    <xf numFmtId="166" fontId="13" fillId="33" borderId="0" xfId="0" applyNumberFormat="1" applyFont="1" applyFill="1" applyAlignment="1">
      <alignment/>
    </xf>
    <xf numFmtId="166" fontId="13" fillId="33" borderId="0" xfId="0" applyNumberFormat="1" applyFont="1" applyFill="1" applyAlignment="1">
      <alignment/>
    </xf>
    <xf numFmtId="0" fontId="4" fillId="34" borderId="0" xfId="0" applyNumberFormat="1" applyFont="1" applyFill="1" applyAlignment="1">
      <alignment horizontal="center"/>
    </xf>
    <xf numFmtId="0" fontId="21" fillId="34" borderId="0" xfId="0" applyNumberFormat="1" applyFont="1" applyFill="1" applyAlignment="1">
      <alignment horizontal="center"/>
    </xf>
    <xf numFmtId="167" fontId="4" fillId="34" borderId="0" xfId="0" applyNumberFormat="1" applyFont="1" applyFill="1" applyAlignment="1">
      <alignment horizontal="center"/>
    </xf>
    <xf numFmtId="164" fontId="4" fillId="34" borderId="0" xfId="0" applyNumberFormat="1" applyFont="1" applyFill="1" applyAlignment="1">
      <alignment/>
    </xf>
    <xf numFmtId="164" fontId="22" fillId="33" borderId="0" xfId="0" applyNumberFormat="1" applyFont="1" applyFill="1" applyAlignment="1">
      <alignment/>
    </xf>
    <xf numFmtId="166" fontId="22" fillId="33" borderId="0" xfId="0" applyNumberFormat="1" applyFont="1" applyFill="1" applyAlignment="1">
      <alignment/>
    </xf>
    <xf numFmtId="164" fontId="13" fillId="33" borderId="0" xfId="0" applyNumberFormat="1" applyFont="1" applyFill="1" applyAlignment="1">
      <alignment/>
    </xf>
    <xf numFmtId="166" fontId="13" fillId="34" borderId="0" xfId="0" applyNumberFormat="1" applyFont="1" applyFill="1" applyAlignment="1">
      <alignment/>
    </xf>
    <xf numFmtId="166" fontId="2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167" fontId="22" fillId="33" borderId="0" xfId="0" applyNumberFormat="1" applyFont="1" applyFill="1" applyAlignment="1">
      <alignment/>
    </xf>
    <xf numFmtId="167" fontId="13" fillId="33" borderId="0" xfId="0" applyNumberFormat="1" applyFont="1" applyFill="1" applyAlignment="1">
      <alignment/>
    </xf>
    <xf numFmtId="166" fontId="4" fillId="33" borderId="0" xfId="0" applyNumberFormat="1" applyFont="1" applyFill="1" applyAlignment="1">
      <alignment/>
    </xf>
    <xf numFmtId="166" fontId="13" fillId="33" borderId="11" xfId="0" applyNumberFormat="1" applyFont="1" applyFill="1" applyBorder="1" applyAlignment="1">
      <alignment/>
    </xf>
    <xf numFmtId="0" fontId="4" fillId="34" borderId="0" xfId="0" applyNumberFormat="1" applyFont="1" applyFill="1" applyAlignment="1">
      <alignment/>
    </xf>
    <xf numFmtId="166" fontId="4" fillId="34" borderId="0" xfId="0" applyNumberFormat="1" applyFont="1" applyFill="1" applyAlignment="1">
      <alignment/>
    </xf>
    <xf numFmtId="164" fontId="4" fillId="34" borderId="0" xfId="0" applyNumberFormat="1" applyFont="1" applyFill="1" applyAlignment="1">
      <alignment horizontal="center"/>
    </xf>
    <xf numFmtId="166" fontId="22" fillId="33" borderId="0" xfId="0" applyNumberFormat="1" applyFont="1" applyFill="1" applyAlignment="1">
      <alignment/>
    </xf>
    <xf numFmtId="166" fontId="13" fillId="34" borderId="11" xfId="0" applyNumberFormat="1" applyFont="1" applyFill="1" applyBorder="1" applyAlignment="1">
      <alignment/>
    </xf>
    <xf numFmtId="166" fontId="13" fillId="37" borderId="0" xfId="0" applyNumberFormat="1" applyFont="1" applyFill="1" applyAlignment="1">
      <alignment/>
    </xf>
    <xf numFmtId="0" fontId="5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16" fillId="33" borderId="13" xfId="0" applyNumberFormat="1" applyFont="1" applyFill="1" applyBorder="1" applyAlignment="1">
      <alignment/>
    </xf>
    <xf numFmtId="164" fontId="16" fillId="33" borderId="13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13" fillId="33" borderId="0" xfId="0" applyNumberFormat="1" applyFont="1" applyFill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showOutlineSymbols="0" zoomScale="87" zoomScaleNormal="87" zoomScalePageLayoutView="0" workbookViewId="0" topLeftCell="A1">
      <selection activeCell="A6" sqref="A6"/>
    </sheetView>
  </sheetViews>
  <sheetFormatPr defaultColWidth="9.6640625" defaultRowHeight="15"/>
  <cols>
    <col min="1" max="1" width="32.6640625" style="1" customWidth="1"/>
    <col min="2" max="2" width="16.6640625" style="1" customWidth="1"/>
    <col min="3" max="16384" width="9.6640625" style="1" customWidth="1"/>
  </cols>
  <sheetData>
    <row r="1" ht="18.75">
      <c r="A1" s="2"/>
    </row>
    <row r="2" ht="16.5">
      <c r="A2" s="3"/>
    </row>
    <row r="3" ht="16.5">
      <c r="A3" s="3"/>
    </row>
    <row r="5" spans="1:17" ht="18.75">
      <c r="A5" s="2" t="s">
        <v>0</v>
      </c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6"/>
    </row>
    <row r="6" spans="1:17" ht="18.75">
      <c r="A6" s="2" t="s">
        <v>191</v>
      </c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/>
    </row>
    <row r="7" spans="2:17" ht="18.7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6"/>
    </row>
    <row r="8" spans="1:17" ht="18.75">
      <c r="A8" s="2" t="s">
        <v>2</v>
      </c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9"/>
    </row>
    <row r="9" spans="1:17" ht="16.5">
      <c r="A9" s="3"/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9"/>
    </row>
    <row r="10" spans="1:17" ht="16.5">
      <c r="A10" s="3" t="s">
        <v>3</v>
      </c>
      <c r="B10" s="3"/>
      <c r="C10" s="10" t="s">
        <v>47</v>
      </c>
      <c r="D10" s="11"/>
      <c r="E10" s="11"/>
      <c r="F10" s="11"/>
      <c r="G10" s="11"/>
      <c r="H10" s="12"/>
      <c r="I10" s="12"/>
      <c r="J10" s="12"/>
      <c r="K10" s="12"/>
      <c r="L10" s="12"/>
      <c r="M10" s="12"/>
      <c r="N10" s="11"/>
      <c r="O10" s="5"/>
      <c r="P10" s="5"/>
      <c r="Q10" s="6"/>
    </row>
    <row r="11" spans="1:17" ht="16.5">
      <c r="A11" s="3"/>
      <c r="B11" s="3"/>
      <c r="C11" s="13" t="s">
        <v>48</v>
      </c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1"/>
      <c r="O11" s="5"/>
      <c r="P11" s="5"/>
      <c r="Q11" s="6"/>
    </row>
    <row r="12" spans="1:17" ht="18.75">
      <c r="A12" s="14"/>
      <c r="B12" s="15" t="s">
        <v>46</v>
      </c>
      <c r="C12" s="16" t="s">
        <v>49</v>
      </c>
      <c r="D12" s="16" t="s">
        <v>50</v>
      </c>
      <c r="E12" s="16" t="s">
        <v>51</v>
      </c>
      <c r="F12" s="16" t="s">
        <v>52</v>
      </c>
      <c r="G12" s="16" t="s">
        <v>53</v>
      </c>
      <c r="H12" s="16" t="s">
        <v>54</v>
      </c>
      <c r="I12" s="16" t="s">
        <v>55</v>
      </c>
      <c r="J12" s="16" t="s">
        <v>56</v>
      </c>
      <c r="K12" s="16" t="s">
        <v>57</v>
      </c>
      <c r="L12" s="16" t="s">
        <v>58</v>
      </c>
      <c r="M12" s="16" t="s">
        <v>59</v>
      </c>
      <c r="N12" s="16" t="s">
        <v>60</v>
      </c>
      <c r="O12" s="17" t="s">
        <v>61</v>
      </c>
      <c r="P12" s="18" t="s">
        <v>62</v>
      </c>
      <c r="Q12" s="18" t="s">
        <v>63</v>
      </c>
    </row>
    <row r="13" spans="1:256" ht="16.5">
      <c r="A13" s="19" t="s">
        <v>4</v>
      </c>
      <c r="B13" s="20">
        <v>1000</v>
      </c>
      <c r="C13" s="21">
        <f aca="true" t="shared" si="0" ref="C13:N13">SUM(B55)</f>
        <v>31115</v>
      </c>
      <c r="D13" s="21">
        <f t="shared" si="0"/>
        <v>29553</v>
      </c>
      <c r="E13" s="21">
        <f t="shared" si="0"/>
        <v>27991</v>
      </c>
      <c r="F13" s="21">
        <f t="shared" si="0"/>
        <v>33363</v>
      </c>
      <c r="G13" s="21">
        <f t="shared" si="0"/>
        <v>38735</v>
      </c>
      <c r="H13" s="21">
        <f t="shared" si="0"/>
        <v>44107</v>
      </c>
      <c r="I13" s="21">
        <f t="shared" si="0"/>
        <v>49479</v>
      </c>
      <c r="J13" s="21">
        <f t="shared" si="0"/>
        <v>54851</v>
      </c>
      <c r="K13" s="21">
        <f t="shared" si="0"/>
        <v>60223</v>
      </c>
      <c r="L13" s="21">
        <f t="shared" si="0"/>
        <v>65595</v>
      </c>
      <c r="M13" s="21">
        <f t="shared" si="0"/>
        <v>67233</v>
      </c>
      <c r="N13" s="21">
        <f t="shared" si="0"/>
        <v>68871</v>
      </c>
      <c r="O13" s="21">
        <v>1000</v>
      </c>
      <c r="P13" s="5">
        <f aca="true" t="shared" si="1" ref="P13:P24">O13/$O$20</f>
        <v>0.0125</v>
      </c>
      <c r="Q13" s="5">
        <f aca="true" t="shared" si="2" ref="Q13:Q24">O13/$O$53</f>
        <v>0.02712085050987199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5.75">
      <c r="A14" s="23" t="s">
        <v>5</v>
      </c>
      <c r="B14" s="23">
        <v>0</v>
      </c>
      <c r="C14" s="24">
        <v>50</v>
      </c>
      <c r="D14" s="24">
        <v>50</v>
      </c>
      <c r="E14" s="24">
        <v>100</v>
      </c>
      <c r="F14" s="24">
        <v>100</v>
      </c>
      <c r="G14" s="24">
        <v>100</v>
      </c>
      <c r="H14" s="24">
        <v>100</v>
      </c>
      <c r="I14" s="24">
        <v>100</v>
      </c>
      <c r="J14" s="24">
        <v>100</v>
      </c>
      <c r="K14" s="24">
        <v>100</v>
      </c>
      <c r="L14" s="24">
        <v>50</v>
      </c>
      <c r="M14" s="24">
        <v>50</v>
      </c>
      <c r="N14" s="24">
        <v>100</v>
      </c>
      <c r="O14" s="24">
        <f>SUM(C14:N14)</f>
        <v>1000</v>
      </c>
      <c r="P14" s="5">
        <f t="shared" si="1"/>
        <v>0.0125</v>
      </c>
      <c r="Q14" s="5">
        <f t="shared" si="2"/>
        <v>0.02712085050987199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17" ht="15.75">
      <c r="A15" s="26" t="s">
        <v>6</v>
      </c>
      <c r="B15" s="27">
        <v>80</v>
      </c>
      <c r="C15" s="27">
        <v>80</v>
      </c>
      <c r="D15" s="27">
        <v>80</v>
      </c>
      <c r="E15" s="27">
        <v>80</v>
      </c>
      <c r="F15" s="27">
        <v>80</v>
      </c>
      <c r="G15" s="27">
        <v>80</v>
      </c>
      <c r="H15" s="27">
        <v>80</v>
      </c>
      <c r="I15" s="27">
        <v>80</v>
      </c>
      <c r="J15" s="27">
        <v>80</v>
      </c>
      <c r="K15" s="27">
        <v>80</v>
      </c>
      <c r="L15" s="27">
        <v>80</v>
      </c>
      <c r="M15" s="27">
        <v>80</v>
      </c>
      <c r="N15" s="27">
        <v>80</v>
      </c>
      <c r="O15" s="27">
        <v>80</v>
      </c>
      <c r="P15" s="5">
        <f t="shared" si="1"/>
        <v>0.001</v>
      </c>
      <c r="Q15" s="5">
        <f t="shared" si="2"/>
        <v>0.002169668040789759</v>
      </c>
    </row>
    <row r="16" spans="1:17" ht="15.75">
      <c r="A16" s="26" t="s">
        <v>7</v>
      </c>
      <c r="B16" s="28">
        <v>2.32</v>
      </c>
      <c r="C16" s="28">
        <v>2.32</v>
      </c>
      <c r="D16" s="28">
        <v>2.32</v>
      </c>
      <c r="E16" s="28">
        <v>2.32</v>
      </c>
      <c r="F16" s="28">
        <v>2.32</v>
      </c>
      <c r="G16" s="28">
        <v>2.32</v>
      </c>
      <c r="H16" s="28">
        <v>2.32</v>
      </c>
      <c r="I16" s="28">
        <v>2.32</v>
      </c>
      <c r="J16" s="28">
        <v>2.32</v>
      </c>
      <c r="K16" s="28">
        <v>2.32</v>
      </c>
      <c r="L16" s="28">
        <v>2.32</v>
      </c>
      <c r="M16" s="28">
        <v>2.32</v>
      </c>
      <c r="N16" s="28">
        <v>2.32</v>
      </c>
      <c r="O16" s="28">
        <v>2.32</v>
      </c>
      <c r="P16" s="5">
        <f t="shared" si="1"/>
        <v>2.8999999999999997E-05</v>
      </c>
      <c r="Q16" s="5">
        <f t="shared" si="2"/>
        <v>6.292037318290301E-05</v>
      </c>
    </row>
    <row r="17" spans="1:17" ht="15.75">
      <c r="A17" s="26" t="s">
        <v>8</v>
      </c>
      <c r="B17" s="27">
        <v>3</v>
      </c>
      <c r="C17" s="27">
        <v>3</v>
      </c>
      <c r="D17" s="27">
        <v>3</v>
      </c>
      <c r="E17" s="27">
        <v>3</v>
      </c>
      <c r="F17" s="27">
        <v>3</v>
      </c>
      <c r="G17" s="27">
        <v>3</v>
      </c>
      <c r="H17" s="27">
        <v>3</v>
      </c>
      <c r="I17" s="27">
        <v>3</v>
      </c>
      <c r="J17" s="27">
        <v>3</v>
      </c>
      <c r="K17" s="27">
        <v>3</v>
      </c>
      <c r="L17" s="27">
        <v>3</v>
      </c>
      <c r="M17" s="27">
        <v>3</v>
      </c>
      <c r="N17" s="27">
        <v>3</v>
      </c>
      <c r="O17" s="27">
        <v>3</v>
      </c>
      <c r="P17" s="5">
        <f t="shared" si="1"/>
        <v>3.75E-05</v>
      </c>
      <c r="Q17" s="5">
        <f t="shared" si="2"/>
        <v>8.136255152961597E-05</v>
      </c>
    </row>
    <row r="18" spans="1:17" ht="15.75">
      <c r="A18" s="26" t="s">
        <v>9</v>
      </c>
      <c r="B18" s="29">
        <v>7</v>
      </c>
      <c r="C18" s="29">
        <v>7</v>
      </c>
      <c r="D18" s="29">
        <v>7</v>
      </c>
      <c r="E18" s="29">
        <v>7</v>
      </c>
      <c r="F18" s="29">
        <v>7</v>
      </c>
      <c r="G18" s="29">
        <v>7</v>
      </c>
      <c r="H18" s="29">
        <v>7</v>
      </c>
      <c r="I18" s="29">
        <v>7</v>
      </c>
      <c r="J18" s="29">
        <v>7</v>
      </c>
      <c r="K18" s="29">
        <v>7</v>
      </c>
      <c r="L18" s="29">
        <v>7</v>
      </c>
      <c r="M18" s="29">
        <v>7</v>
      </c>
      <c r="N18" s="29">
        <v>7</v>
      </c>
      <c r="O18" s="30">
        <v>52</v>
      </c>
      <c r="P18" s="5">
        <f t="shared" si="1"/>
        <v>0.00065</v>
      </c>
      <c r="Q18" s="5">
        <f t="shared" si="2"/>
        <v>0.0014102842265133434</v>
      </c>
    </row>
    <row r="19" spans="1:17" ht="15.75">
      <c r="A19" s="26" t="s">
        <v>10</v>
      </c>
      <c r="B19" s="29">
        <v>4</v>
      </c>
      <c r="C19" s="29">
        <v>4</v>
      </c>
      <c r="D19" s="29">
        <v>4</v>
      </c>
      <c r="E19" s="29">
        <v>5</v>
      </c>
      <c r="F19" s="29">
        <v>4</v>
      </c>
      <c r="G19" s="29">
        <v>5</v>
      </c>
      <c r="H19" s="29">
        <v>4</v>
      </c>
      <c r="I19" s="29">
        <v>4</v>
      </c>
      <c r="J19" s="29">
        <v>4</v>
      </c>
      <c r="K19" s="29">
        <v>5</v>
      </c>
      <c r="L19" s="29">
        <v>4</v>
      </c>
      <c r="M19" s="29">
        <v>5</v>
      </c>
      <c r="N19" s="29">
        <v>4</v>
      </c>
      <c r="O19" s="30">
        <v>52</v>
      </c>
      <c r="P19" s="5">
        <f t="shared" si="1"/>
        <v>0.00065</v>
      </c>
      <c r="Q19" s="5">
        <f t="shared" si="2"/>
        <v>0.0014102842265133434</v>
      </c>
    </row>
    <row r="20" spans="1:256" ht="16.5">
      <c r="A20" s="31" t="s">
        <v>11</v>
      </c>
      <c r="B20" s="32">
        <v>0</v>
      </c>
      <c r="C20" s="33">
        <f aca="true" t="shared" si="3" ref="C20:N20">C14*C15</f>
        <v>4000</v>
      </c>
      <c r="D20" s="33">
        <f t="shared" si="3"/>
        <v>4000</v>
      </c>
      <c r="E20" s="33">
        <f t="shared" si="3"/>
        <v>8000</v>
      </c>
      <c r="F20" s="33">
        <f t="shared" si="3"/>
        <v>8000</v>
      </c>
      <c r="G20" s="33">
        <f t="shared" si="3"/>
        <v>8000</v>
      </c>
      <c r="H20" s="33">
        <f t="shared" si="3"/>
        <v>8000</v>
      </c>
      <c r="I20" s="33">
        <f t="shared" si="3"/>
        <v>8000</v>
      </c>
      <c r="J20" s="33">
        <f t="shared" si="3"/>
        <v>8000</v>
      </c>
      <c r="K20" s="33">
        <f t="shared" si="3"/>
        <v>8000</v>
      </c>
      <c r="L20" s="33">
        <f t="shared" si="3"/>
        <v>4000</v>
      </c>
      <c r="M20" s="33">
        <f t="shared" si="3"/>
        <v>4000</v>
      </c>
      <c r="N20" s="33">
        <f t="shared" si="3"/>
        <v>8000</v>
      </c>
      <c r="O20" s="33">
        <f>SUM(C20:N20)</f>
        <v>80000</v>
      </c>
      <c r="P20" s="5">
        <f t="shared" si="1"/>
        <v>1</v>
      </c>
      <c r="Q20" s="5">
        <f t="shared" si="2"/>
        <v>2.1696680407897593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17" ht="15.75">
      <c r="A21" s="34" t="s">
        <v>12</v>
      </c>
      <c r="B21" s="35">
        <v>10000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3">
        <f>O6*O8</f>
        <v>0</v>
      </c>
      <c r="P21" s="5">
        <f t="shared" si="1"/>
        <v>0</v>
      </c>
      <c r="Q21" s="5">
        <f t="shared" si="2"/>
        <v>0</v>
      </c>
    </row>
    <row r="22" spans="1:17" ht="15.75">
      <c r="A22" s="37" t="s">
        <v>13</v>
      </c>
      <c r="B22" s="35">
        <v>40000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3">
        <f>O7*O9</f>
        <v>0</v>
      </c>
      <c r="P22" s="5">
        <f t="shared" si="1"/>
        <v>0</v>
      </c>
      <c r="Q22" s="5">
        <f t="shared" si="2"/>
        <v>0</v>
      </c>
    </row>
    <row r="23" spans="1:17" ht="16.5">
      <c r="A23" s="3" t="s">
        <v>14</v>
      </c>
      <c r="B23" s="36">
        <f>SUM(B21+B22)</f>
        <v>50000</v>
      </c>
      <c r="C23" s="36">
        <f aca="true" t="shared" si="4" ref="C23:O23">SUM(C20:C20)</f>
        <v>4000</v>
      </c>
      <c r="D23" s="36">
        <f t="shared" si="4"/>
        <v>4000</v>
      </c>
      <c r="E23" s="36">
        <f t="shared" si="4"/>
        <v>8000</v>
      </c>
      <c r="F23" s="36">
        <f t="shared" si="4"/>
        <v>8000</v>
      </c>
      <c r="G23" s="36">
        <f t="shared" si="4"/>
        <v>8000</v>
      </c>
      <c r="H23" s="36">
        <f t="shared" si="4"/>
        <v>8000</v>
      </c>
      <c r="I23" s="36">
        <f t="shared" si="4"/>
        <v>8000</v>
      </c>
      <c r="J23" s="36">
        <f t="shared" si="4"/>
        <v>8000</v>
      </c>
      <c r="K23" s="36">
        <f t="shared" si="4"/>
        <v>8000</v>
      </c>
      <c r="L23" s="36">
        <f t="shared" si="4"/>
        <v>4000</v>
      </c>
      <c r="M23" s="36">
        <f t="shared" si="4"/>
        <v>4000</v>
      </c>
      <c r="N23" s="36">
        <f t="shared" si="4"/>
        <v>8000</v>
      </c>
      <c r="O23" s="36">
        <f t="shared" si="4"/>
        <v>80000</v>
      </c>
      <c r="P23" s="5">
        <f t="shared" si="1"/>
        <v>1</v>
      </c>
      <c r="Q23" s="5">
        <f t="shared" si="2"/>
        <v>2.1696680407897593</v>
      </c>
    </row>
    <row r="24" spans="1:17" ht="16.5">
      <c r="A24" s="38" t="s">
        <v>15</v>
      </c>
      <c r="B24" s="21">
        <f>SUM(B13+B21+B22)</f>
        <v>51000</v>
      </c>
      <c r="C24" s="39">
        <f aca="true" t="shared" si="5" ref="C24:O24">C13+C23</f>
        <v>35115</v>
      </c>
      <c r="D24" s="39">
        <f t="shared" si="5"/>
        <v>33553</v>
      </c>
      <c r="E24" s="39">
        <f t="shared" si="5"/>
        <v>35991</v>
      </c>
      <c r="F24" s="39">
        <f t="shared" si="5"/>
        <v>41363</v>
      </c>
      <c r="G24" s="39">
        <f t="shared" si="5"/>
        <v>46735</v>
      </c>
      <c r="H24" s="39">
        <f t="shared" si="5"/>
        <v>52107</v>
      </c>
      <c r="I24" s="39">
        <f t="shared" si="5"/>
        <v>57479</v>
      </c>
      <c r="J24" s="39">
        <f t="shared" si="5"/>
        <v>62851</v>
      </c>
      <c r="K24" s="39">
        <f t="shared" si="5"/>
        <v>68223</v>
      </c>
      <c r="L24" s="39">
        <f t="shared" si="5"/>
        <v>69595</v>
      </c>
      <c r="M24" s="39">
        <f t="shared" si="5"/>
        <v>71233</v>
      </c>
      <c r="N24" s="39">
        <f t="shared" si="5"/>
        <v>76871</v>
      </c>
      <c r="O24" s="39">
        <f t="shared" si="5"/>
        <v>81000</v>
      </c>
      <c r="P24" s="5">
        <f t="shared" si="1"/>
        <v>1.0125</v>
      </c>
      <c r="Q24" s="5">
        <f t="shared" si="2"/>
        <v>2.196788891299631</v>
      </c>
    </row>
    <row r="25" spans="1:17" ht="16.5">
      <c r="A25" s="40"/>
      <c r="B25" s="3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5"/>
      <c r="Q25" s="6"/>
    </row>
    <row r="26" spans="1:17" ht="16.5">
      <c r="A26" s="3" t="s">
        <v>16</v>
      </c>
      <c r="B26" s="3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5"/>
      <c r="Q26" s="6"/>
    </row>
    <row r="27" spans="1:17" ht="16.5">
      <c r="A27" s="3" t="s">
        <v>17</v>
      </c>
      <c r="B27" s="3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  <c r="P27" s="5"/>
      <c r="Q27" s="6"/>
    </row>
    <row r="28" spans="1:256" ht="15.75">
      <c r="A28" s="43" t="s">
        <v>18</v>
      </c>
      <c r="B28" s="32">
        <v>0</v>
      </c>
      <c r="C28" s="33">
        <f aca="true" t="shared" si="6" ref="C28:O28">C14*C16</f>
        <v>115.99999999999999</v>
      </c>
      <c r="D28" s="33">
        <f t="shared" si="6"/>
        <v>115.99999999999999</v>
      </c>
      <c r="E28" s="33">
        <f t="shared" si="6"/>
        <v>231.99999999999997</v>
      </c>
      <c r="F28" s="33">
        <f t="shared" si="6"/>
        <v>231.99999999999997</v>
      </c>
      <c r="G28" s="33">
        <f t="shared" si="6"/>
        <v>231.99999999999997</v>
      </c>
      <c r="H28" s="33">
        <f t="shared" si="6"/>
        <v>231.99999999999997</v>
      </c>
      <c r="I28" s="33">
        <f t="shared" si="6"/>
        <v>231.99999999999997</v>
      </c>
      <c r="J28" s="33">
        <f t="shared" si="6"/>
        <v>231.99999999999997</v>
      </c>
      <c r="K28" s="33">
        <f t="shared" si="6"/>
        <v>231.99999999999997</v>
      </c>
      <c r="L28" s="33">
        <f t="shared" si="6"/>
        <v>115.99999999999999</v>
      </c>
      <c r="M28" s="33">
        <f t="shared" si="6"/>
        <v>115.99999999999999</v>
      </c>
      <c r="N28" s="33">
        <f t="shared" si="6"/>
        <v>231.99999999999997</v>
      </c>
      <c r="O28" s="33">
        <f t="shared" si="6"/>
        <v>2320</v>
      </c>
      <c r="P28" s="5">
        <f aca="true" t="shared" si="7" ref="P28:P55">O28/$O$20</f>
        <v>0.029</v>
      </c>
      <c r="Q28" s="5">
        <f aca="true" t="shared" si="8" ref="Q28:Q55">O28/$O$53</f>
        <v>0.06292037318290301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5.75">
      <c r="A29" s="43" t="s">
        <v>19</v>
      </c>
      <c r="B29" s="32">
        <v>0</v>
      </c>
      <c r="C29" s="33">
        <f aca="true" t="shared" si="9" ref="C29:O29">C14*C17</f>
        <v>150</v>
      </c>
      <c r="D29" s="33">
        <f t="shared" si="9"/>
        <v>150</v>
      </c>
      <c r="E29" s="33">
        <f t="shared" si="9"/>
        <v>300</v>
      </c>
      <c r="F29" s="33">
        <f t="shared" si="9"/>
        <v>300</v>
      </c>
      <c r="G29" s="33">
        <f t="shared" si="9"/>
        <v>300</v>
      </c>
      <c r="H29" s="33">
        <f t="shared" si="9"/>
        <v>300</v>
      </c>
      <c r="I29" s="33">
        <f t="shared" si="9"/>
        <v>300</v>
      </c>
      <c r="J29" s="33">
        <f t="shared" si="9"/>
        <v>300</v>
      </c>
      <c r="K29" s="33">
        <f t="shared" si="9"/>
        <v>300</v>
      </c>
      <c r="L29" s="33">
        <f t="shared" si="9"/>
        <v>150</v>
      </c>
      <c r="M29" s="33">
        <f t="shared" si="9"/>
        <v>150</v>
      </c>
      <c r="N29" s="33">
        <f t="shared" si="9"/>
        <v>300</v>
      </c>
      <c r="O29" s="33">
        <f t="shared" si="9"/>
        <v>3000</v>
      </c>
      <c r="P29" s="5">
        <f t="shared" si="7"/>
        <v>0.0375</v>
      </c>
      <c r="Q29" s="5">
        <f t="shared" si="8"/>
        <v>0.08136255152961597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5.75">
      <c r="A30" s="43" t="s">
        <v>20</v>
      </c>
      <c r="B30" s="32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3">
        <f aca="true" t="shared" si="10" ref="O30:O52">SUM(C30:N30)</f>
        <v>0</v>
      </c>
      <c r="P30" s="5">
        <f t="shared" si="7"/>
        <v>0</v>
      </c>
      <c r="Q30" s="5">
        <f t="shared" si="8"/>
        <v>0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16.5">
      <c r="A31" s="3" t="s">
        <v>21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3">
        <f t="shared" si="10"/>
        <v>0</v>
      </c>
      <c r="P31" s="5">
        <f t="shared" si="7"/>
        <v>0</v>
      </c>
      <c r="Q31" s="5">
        <f t="shared" si="8"/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17" ht="15.75">
      <c r="A32" s="44" t="s">
        <v>22</v>
      </c>
      <c r="B32" s="35">
        <v>985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3">
        <f t="shared" si="10"/>
        <v>0</v>
      </c>
      <c r="P32" s="5">
        <f t="shared" si="7"/>
        <v>0</v>
      </c>
      <c r="Q32" s="5">
        <f t="shared" si="8"/>
        <v>0</v>
      </c>
    </row>
    <row r="33" spans="1:256" ht="15.75">
      <c r="A33" s="22" t="s">
        <v>23</v>
      </c>
      <c r="B33" s="45">
        <v>10000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3">
        <f t="shared" si="10"/>
        <v>0</v>
      </c>
      <c r="P33" s="5">
        <f t="shared" si="7"/>
        <v>0</v>
      </c>
      <c r="Q33" s="5">
        <f t="shared" si="8"/>
        <v>0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7" ht="15.75">
      <c r="A34" s="44" t="s">
        <v>24</v>
      </c>
      <c r="B34" s="46">
        <v>3200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3">
        <f t="shared" si="10"/>
        <v>0</v>
      </c>
      <c r="P34" s="5">
        <f t="shared" si="7"/>
        <v>0</v>
      </c>
      <c r="Q34" s="5">
        <f t="shared" si="8"/>
        <v>0</v>
      </c>
    </row>
    <row r="35" spans="1:17" ht="15.75">
      <c r="A35" s="37" t="s">
        <v>25</v>
      </c>
      <c r="B35" s="46">
        <v>500</v>
      </c>
      <c r="C35" s="36">
        <v>100</v>
      </c>
      <c r="D35" s="36">
        <v>100</v>
      </c>
      <c r="E35" s="36">
        <v>100</v>
      </c>
      <c r="F35" s="36">
        <v>100</v>
      </c>
      <c r="G35" s="36">
        <v>100</v>
      </c>
      <c r="H35" s="36">
        <v>100</v>
      </c>
      <c r="I35" s="36">
        <v>100</v>
      </c>
      <c r="J35" s="36">
        <v>100</v>
      </c>
      <c r="K35" s="36">
        <v>100</v>
      </c>
      <c r="L35" s="36">
        <v>100</v>
      </c>
      <c r="M35" s="36">
        <v>100</v>
      </c>
      <c r="N35" s="36">
        <v>100</v>
      </c>
      <c r="O35" s="33">
        <f t="shared" si="10"/>
        <v>1200</v>
      </c>
      <c r="P35" s="5">
        <f t="shared" si="7"/>
        <v>0.015</v>
      </c>
      <c r="Q35" s="5">
        <f t="shared" si="8"/>
        <v>0.03254502061184639</v>
      </c>
    </row>
    <row r="36" spans="1:17" ht="15.75">
      <c r="A36" s="37" t="s">
        <v>26</v>
      </c>
      <c r="B36" s="46">
        <v>500</v>
      </c>
      <c r="C36" s="36">
        <v>100</v>
      </c>
      <c r="D36" s="36">
        <v>100</v>
      </c>
      <c r="E36" s="36">
        <v>100</v>
      </c>
      <c r="F36" s="36">
        <v>100</v>
      </c>
      <c r="G36" s="36">
        <v>100</v>
      </c>
      <c r="H36" s="36">
        <v>100</v>
      </c>
      <c r="I36" s="36">
        <v>100</v>
      </c>
      <c r="J36" s="36">
        <v>100</v>
      </c>
      <c r="K36" s="36">
        <v>100</v>
      </c>
      <c r="L36" s="36">
        <v>100</v>
      </c>
      <c r="M36" s="36">
        <v>100</v>
      </c>
      <c r="N36" s="36">
        <v>100</v>
      </c>
      <c r="O36" s="33">
        <f t="shared" si="10"/>
        <v>1200</v>
      </c>
      <c r="P36" s="5">
        <f t="shared" si="7"/>
        <v>0.015</v>
      </c>
      <c r="Q36" s="5">
        <f t="shared" si="8"/>
        <v>0.03254502061184639</v>
      </c>
    </row>
    <row r="37" spans="1:17" ht="15.75">
      <c r="A37" s="47" t="s">
        <v>27</v>
      </c>
      <c r="B37" s="36">
        <v>0</v>
      </c>
      <c r="C37" s="36">
        <v>3200</v>
      </c>
      <c r="D37" s="36">
        <v>3200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3">
        <f t="shared" si="10"/>
        <v>6400</v>
      </c>
      <c r="P37" s="5">
        <f t="shared" si="7"/>
        <v>0.08</v>
      </c>
      <c r="Q37" s="5">
        <f t="shared" si="8"/>
        <v>0.17357344326318072</v>
      </c>
    </row>
    <row r="38" spans="1:17" ht="15.75">
      <c r="A38" s="37" t="s">
        <v>28</v>
      </c>
      <c r="B38" s="36">
        <v>2000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3">
        <f t="shared" si="10"/>
        <v>0</v>
      </c>
      <c r="P38" s="5">
        <f t="shared" si="7"/>
        <v>0</v>
      </c>
      <c r="Q38" s="5">
        <f t="shared" si="8"/>
        <v>0</v>
      </c>
    </row>
    <row r="39" spans="1:17" ht="15.75">
      <c r="A39" s="37" t="s">
        <v>29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3">
        <f t="shared" si="10"/>
        <v>0</v>
      </c>
      <c r="P39" s="5">
        <f t="shared" si="7"/>
        <v>0</v>
      </c>
      <c r="Q39" s="5">
        <f t="shared" si="8"/>
        <v>0</v>
      </c>
    </row>
    <row r="40" spans="1:17" ht="15.75">
      <c r="A40" s="37" t="s">
        <v>30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3">
        <f t="shared" si="10"/>
        <v>0</v>
      </c>
      <c r="P40" s="5">
        <f t="shared" si="7"/>
        <v>0</v>
      </c>
      <c r="Q40" s="5">
        <f t="shared" si="8"/>
        <v>0</v>
      </c>
    </row>
    <row r="41" spans="1:17" ht="15.75">
      <c r="A41" s="37" t="s">
        <v>31</v>
      </c>
      <c r="B41" s="36">
        <v>0</v>
      </c>
      <c r="C41" s="36">
        <f aca="true" t="shared" si="11" ref="C41:N41">(C39)*0.18+(C40)*0.18</f>
        <v>0</v>
      </c>
      <c r="D41" s="36">
        <f t="shared" si="11"/>
        <v>0</v>
      </c>
      <c r="E41" s="36">
        <f t="shared" si="11"/>
        <v>0</v>
      </c>
      <c r="F41" s="36">
        <f t="shared" si="11"/>
        <v>0</v>
      </c>
      <c r="G41" s="36">
        <f t="shared" si="11"/>
        <v>0</v>
      </c>
      <c r="H41" s="36">
        <f t="shared" si="11"/>
        <v>0</v>
      </c>
      <c r="I41" s="36">
        <f t="shared" si="11"/>
        <v>0</v>
      </c>
      <c r="J41" s="36">
        <f t="shared" si="11"/>
        <v>0</v>
      </c>
      <c r="K41" s="36">
        <f t="shared" si="11"/>
        <v>0</v>
      </c>
      <c r="L41" s="36">
        <f t="shared" si="11"/>
        <v>0</v>
      </c>
      <c r="M41" s="36">
        <f t="shared" si="11"/>
        <v>0</v>
      </c>
      <c r="N41" s="36">
        <f t="shared" si="11"/>
        <v>0</v>
      </c>
      <c r="O41" s="33">
        <f t="shared" si="10"/>
        <v>0</v>
      </c>
      <c r="P41" s="5">
        <f t="shared" si="7"/>
        <v>0</v>
      </c>
      <c r="Q41" s="5">
        <f t="shared" si="8"/>
        <v>0</v>
      </c>
    </row>
    <row r="42" spans="1:17" ht="15.75">
      <c r="A42" s="37" t="s">
        <v>32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33">
        <f t="shared" si="10"/>
        <v>0</v>
      </c>
      <c r="P42" s="5">
        <f t="shared" si="7"/>
        <v>0</v>
      </c>
      <c r="Q42" s="5">
        <f t="shared" si="8"/>
        <v>0</v>
      </c>
    </row>
    <row r="43" spans="1:17" ht="15.75">
      <c r="A43" s="37" t="s">
        <v>33</v>
      </c>
      <c r="B43" s="46">
        <v>0</v>
      </c>
      <c r="C43" s="36">
        <v>500</v>
      </c>
      <c r="D43" s="36">
        <v>500</v>
      </c>
      <c r="E43" s="36">
        <v>500</v>
      </c>
      <c r="F43" s="36">
        <v>500</v>
      </c>
      <c r="G43" s="36">
        <v>500</v>
      </c>
      <c r="H43" s="36">
        <v>500</v>
      </c>
      <c r="I43" s="36">
        <v>500</v>
      </c>
      <c r="J43" s="36">
        <v>500</v>
      </c>
      <c r="K43" s="36">
        <v>500</v>
      </c>
      <c r="L43" s="36">
        <v>500</v>
      </c>
      <c r="M43" s="36">
        <v>500</v>
      </c>
      <c r="N43" s="36">
        <v>500</v>
      </c>
      <c r="O43" s="33">
        <f t="shared" si="10"/>
        <v>6000</v>
      </c>
      <c r="P43" s="5">
        <f t="shared" si="7"/>
        <v>0.075</v>
      </c>
      <c r="Q43" s="5">
        <f t="shared" si="8"/>
        <v>0.16272510305923193</v>
      </c>
    </row>
    <row r="44" spans="1:17" ht="15.75">
      <c r="A44" s="37" t="s">
        <v>34</v>
      </c>
      <c r="B44" s="46">
        <v>2000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3">
        <f t="shared" si="10"/>
        <v>0</v>
      </c>
      <c r="P44" s="5">
        <f t="shared" si="7"/>
        <v>0</v>
      </c>
      <c r="Q44" s="5">
        <f t="shared" si="8"/>
        <v>0</v>
      </c>
    </row>
    <row r="45" spans="1:17" ht="15.75">
      <c r="A45" s="37" t="s">
        <v>35</v>
      </c>
      <c r="B45" s="36">
        <v>500</v>
      </c>
      <c r="C45" s="36">
        <v>20</v>
      </c>
      <c r="D45" s="36">
        <v>20</v>
      </c>
      <c r="E45" s="36">
        <v>20</v>
      </c>
      <c r="F45" s="36">
        <v>20</v>
      </c>
      <c r="G45" s="36">
        <v>20</v>
      </c>
      <c r="H45" s="36">
        <v>20</v>
      </c>
      <c r="I45" s="36">
        <v>20</v>
      </c>
      <c r="J45" s="36">
        <v>20</v>
      </c>
      <c r="K45" s="36">
        <v>20</v>
      </c>
      <c r="L45" s="36">
        <v>20</v>
      </c>
      <c r="M45" s="36">
        <v>20</v>
      </c>
      <c r="N45" s="36">
        <v>20</v>
      </c>
      <c r="O45" s="33">
        <f t="shared" si="10"/>
        <v>240</v>
      </c>
      <c r="P45" s="5">
        <f t="shared" si="7"/>
        <v>0.003</v>
      </c>
      <c r="Q45" s="5">
        <f t="shared" si="8"/>
        <v>0.0065090041223692776</v>
      </c>
    </row>
    <row r="46" spans="1:17" ht="15.75">
      <c r="A46" s="37" t="s">
        <v>36</v>
      </c>
      <c r="B46" s="46">
        <v>200</v>
      </c>
      <c r="C46" s="36">
        <v>200</v>
      </c>
      <c r="D46" s="36">
        <v>200</v>
      </c>
      <c r="E46" s="36">
        <v>200</v>
      </c>
      <c r="F46" s="36">
        <v>200</v>
      </c>
      <c r="G46" s="36">
        <v>200</v>
      </c>
      <c r="H46" s="36">
        <v>200</v>
      </c>
      <c r="I46" s="36">
        <v>200</v>
      </c>
      <c r="J46" s="36">
        <v>200</v>
      </c>
      <c r="K46" s="36">
        <v>200</v>
      </c>
      <c r="L46" s="36">
        <v>200</v>
      </c>
      <c r="M46" s="36">
        <v>200</v>
      </c>
      <c r="N46" s="36">
        <v>200</v>
      </c>
      <c r="O46" s="33">
        <f t="shared" si="10"/>
        <v>2400</v>
      </c>
      <c r="P46" s="5">
        <f t="shared" si="7"/>
        <v>0.03</v>
      </c>
      <c r="Q46" s="5">
        <f t="shared" si="8"/>
        <v>0.06509004122369277</v>
      </c>
    </row>
    <row r="47" spans="1:17" ht="15.75">
      <c r="A47" s="37" t="s">
        <v>37</v>
      </c>
      <c r="B47" s="36">
        <v>0</v>
      </c>
      <c r="C47" s="36">
        <v>20</v>
      </c>
      <c r="D47" s="36">
        <v>20</v>
      </c>
      <c r="E47" s="36">
        <v>20</v>
      </c>
      <c r="F47" s="36">
        <v>20</v>
      </c>
      <c r="G47" s="36">
        <v>20</v>
      </c>
      <c r="H47" s="36">
        <v>20</v>
      </c>
      <c r="I47" s="36">
        <v>20</v>
      </c>
      <c r="J47" s="36">
        <v>20</v>
      </c>
      <c r="K47" s="36">
        <v>20</v>
      </c>
      <c r="L47" s="36">
        <v>20</v>
      </c>
      <c r="M47" s="36">
        <v>20</v>
      </c>
      <c r="N47" s="36">
        <v>20</v>
      </c>
      <c r="O47" s="33">
        <f t="shared" si="10"/>
        <v>240</v>
      </c>
      <c r="P47" s="5">
        <f t="shared" si="7"/>
        <v>0.003</v>
      </c>
      <c r="Q47" s="5">
        <f t="shared" si="8"/>
        <v>0.0065090041223692776</v>
      </c>
    </row>
    <row r="48" spans="1:17" ht="15.75">
      <c r="A48" s="37" t="s">
        <v>38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3">
        <f t="shared" si="10"/>
        <v>0</v>
      </c>
      <c r="P48" s="5">
        <f t="shared" si="7"/>
        <v>0</v>
      </c>
      <c r="Q48" s="5">
        <f t="shared" si="8"/>
        <v>0</v>
      </c>
    </row>
    <row r="49" spans="1:17" ht="15.75">
      <c r="A49" s="37" t="s">
        <v>39</v>
      </c>
      <c r="B49" s="36">
        <v>0</v>
      </c>
      <c r="C49" s="36">
        <v>50</v>
      </c>
      <c r="D49" s="36">
        <v>50</v>
      </c>
      <c r="E49" s="36">
        <v>50</v>
      </c>
      <c r="F49" s="36">
        <v>50</v>
      </c>
      <c r="G49" s="36">
        <v>50</v>
      </c>
      <c r="H49" s="36">
        <v>50</v>
      </c>
      <c r="I49" s="36">
        <v>50</v>
      </c>
      <c r="J49" s="36">
        <v>50</v>
      </c>
      <c r="K49" s="36">
        <v>50</v>
      </c>
      <c r="L49" s="36">
        <v>50</v>
      </c>
      <c r="M49" s="36">
        <v>50</v>
      </c>
      <c r="N49" s="36">
        <v>50</v>
      </c>
      <c r="O49" s="33">
        <f t="shared" si="10"/>
        <v>600</v>
      </c>
      <c r="P49" s="5">
        <f t="shared" si="7"/>
        <v>0.0075</v>
      </c>
      <c r="Q49" s="5">
        <f t="shared" si="8"/>
        <v>0.016272510305923193</v>
      </c>
    </row>
    <row r="50" spans="1:17" ht="15.75">
      <c r="A50" s="37" t="s">
        <v>40</v>
      </c>
      <c r="B50" s="36">
        <v>0</v>
      </c>
      <c r="C50" s="36">
        <v>100</v>
      </c>
      <c r="D50" s="36">
        <v>100</v>
      </c>
      <c r="E50" s="36">
        <v>100</v>
      </c>
      <c r="F50" s="36">
        <v>100</v>
      </c>
      <c r="G50" s="36">
        <v>100</v>
      </c>
      <c r="H50" s="36">
        <v>100</v>
      </c>
      <c r="I50" s="36">
        <v>100</v>
      </c>
      <c r="J50" s="36">
        <v>100</v>
      </c>
      <c r="K50" s="36">
        <v>100</v>
      </c>
      <c r="L50" s="36">
        <v>100</v>
      </c>
      <c r="M50" s="36">
        <v>100</v>
      </c>
      <c r="N50" s="36">
        <v>100</v>
      </c>
      <c r="O50" s="33">
        <f t="shared" si="10"/>
        <v>1200</v>
      </c>
      <c r="P50" s="5">
        <f t="shared" si="7"/>
        <v>0.015</v>
      </c>
      <c r="Q50" s="5">
        <f t="shared" si="8"/>
        <v>0.03254502061184639</v>
      </c>
    </row>
    <row r="51" spans="1:17" ht="15.75">
      <c r="A51" s="37" t="s">
        <v>41</v>
      </c>
      <c r="B51" s="46">
        <v>0</v>
      </c>
      <c r="C51" s="36">
        <v>200</v>
      </c>
      <c r="D51" s="36">
        <v>200</v>
      </c>
      <c r="E51" s="36">
        <v>200</v>
      </c>
      <c r="F51" s="36">
        <v>200</v>
      </c>
      <c r="G51" s="36">
        <v>200</v>
      </c>
      <c r="H51" s="36">
        <v>200</v>
      </c>
      <c r="I51" s="36">
        <v>200</v>
      </c>
      <c r="J51" s="36">
        <v>200</v>
      </c>
      <c r="K51" s="36">
        <v>200</v>
      </c>
      <c r="L51" s="36">
        <v>200</v>
      </c>
      <c r="M51" s="36">
        <v>200</v>
      </c>
      <c r="N51" s="36">
        <v>200</v>
      </c>
      <c r="O51" s="33">
        <f t="shared" si="10"/>
        <v>2400</v>
      </c>
      <c r="P51" s="5">
        <f t="shared" si="7"/>
        <v>0.03</v>
      </c>
      <c r="Q51" s="5">
        <f t="shared" si="8"/>
        <v>0.06509004122369277</v>
      </c>
    </row>
    <row r="52" spans="1:17" ht="15.75">
      <c r="A52" s="37" t="s">
        <v>42</v>
      </c>
      <c r="B52" s="36">
        <v>0</v>
      </c>
      <c r="C52" s="46">
        <v>806</v>
      </c>
      <c r="D52" s="46">
        <v>806</v>
      </c>
      <c r="E52" s="46">
        <v>806</v>
      </c>
      <c r="F52" s="46">
        <v>806</v>
      </c>
      <c r="G52" s="46">
        <v>806</v>
      </c>
      <c r="H52" s="46">
        <v>806</v>
      </c>
      <c r="I52" s="46">
        <v>806</v>
      </c>
      <c r="J52" s="46">
        <v>806</v>
      </c>
      <c r="K52" s="46">
        <v>806</v>
      </c>
      <c r="L52" s="46">
        <v>806</v>
      </c>
      <c r="M52" s="46">
        <v>806</v>
      </c>
      <c r="N52" s="46">
        <v>806</v>
      </c>
      <c r="O52" s="33">
        <f t="shared" si="10"/>
        <v>9672</v>
      </c>
      <c r="P52" s="5">
        <f t="shared" si="7"/>
        <v>0.1209</v>
      </c>
      <c r="Q52" s="5">
        <f t="shared" si="8"/>
        <v>0.26231286613148186</v>
      </c>
    </row>
    <row r="53" spans="1:17" ht="16.5">
      <c r="A53" s="38" t="s">
        <v>43</v>
      </c>
      <c r="B53" s="48">
        <f aca="true" t="shared" si="12" ref="B53:O53">SUM(B28:B52)</f>
        <v>19885</v>
      </c>
      <c r="C53" s="48">
        <f t="shared" si="12"/>
        <v>5562</v>
      </c>
      <c r="D53" s="48">
        <f t="shared" si="12"/>
        <v>5562</v>
      </c>
      <c r="E53" s="48">
        <f t="shared" si="12"/>
        <v>2628</v>
      </c>
      <c r="F53" s="48">
        <f t="shared" si="12"/>
        <v>2628</v>
      </c>
      <c r="G53" s="48">
        <f t="shared" si="12"/>
        <v>2628</v>
      </c>
      <c r="H53" s="48">
        <f t="shared" si="12"/>
        <v>2628</v>
      </c>
      <c r="I53" s="48">
        <f t="shared" si="12"/>
        <v>2628</v>
      </c>
      <c r="J53" s="48">
        <f t="shared" si="12"/>
        <v>2628</v>
      </c>
      <c r="K53" s="48">
        <f t="shared" si="12"/>
        <v>2628</v>
      </c>
      <c r="L53" s="48">
        <f t="shared" si="12"/>
        <v>2362</v>
      </c>
      <c r="M53" s="48">
        <f t="shared" si="12"/>
        <v>2362</v>
      </c>
      <c r="N53" s="48">
        <f t="shared" si="12"/>
        <v>2628</v>
      </c>
      <c r="O53" s="48">
        <f t="shared" si="12"/>
        <v>36872</v>
      </c>
      <c r="P53" s="5">
        <f t="shared" si="7"/>
        <v>0.4609</v>
      </c>
      <c r="Q53" s="5">
        <f t="shared" si="8"/>
        <v>1</v>
      </c>
    </row>
    <row r="54" spans="1:17" ht="16.5">
      <c r="A54" s="3" t="s">
        <v>44</v>
      </c>
      <c r="B54" s="49">
        <f aca="true" t="shared" si="13" ref="B54:N54">SUM(B53:B53)</f>
        <v>19885</v>
      </c>
      <c r="C54" s="49">
        <f t="shared" si="13"/>
        <v>5562</v>
      </c>
      <c r="D54" s="49">
        <f t="shared" si="13"/>
        <v>5562</v>
      </c>
      <c r="E54" s="49">
        <f t="shared" si="13"/>
        <v>2628</v>
      </c>
      <c r="F54" s="49">
        <f t="shared" si="13"/>
        <v>2628</v>
      </c>
      <c r="G54" s="49">
        <f t="shared" si="13"/>
        <v>2628</v>
      </c>
      <c r="H54" s="49">
        <f t="shared" si="13"/>
        <v>2628</v>
      </c>
      <c r="I54" s="49">
        <f t="shared" si="13"/>
        <v>2628</v>
      </c>
      <c r="J54" s="49">
        <f t="shared" si="13"/>
        <v>2628</v>
      </c>
      <c r="K54" s="49">
        <f t="shared" si="13"/>
        <v>2628</v>
      </c>
      <c r="L54" s="49">
        <f t="shared" si="13"/>
        <v>2362</v>
      </c>
      <c r="M54" s="49">
        <f t="shared" si="13"/>
        <v>2362</v>
      </c>
      <c r="N54" s="49">
        <f t="shared" si="13"/>
        <v>2628</v>
      </c>
      <c r="O54" s="50">
        <f>SUM(C54:N54)</f>
        <v>36872</v>
      </c>
      <c r="P54" s="5">
        <f t="shared" si="7"/>
        <v>0.4609</v>
      </c>
      <c r="Q54" s="5">
        <f t="shared" si="8"/>
        <v>1</v>
      </c>
    </row>
    <row r="55" spans="1:17" ht="16.5">
      <c r="A55" s="3" t="s">
        <v>45</v>
      </c>
      <c r="B55" s="51">
        <f aca="true" t="shared" si="14" ref="B55:O55">B24-B54</f>
        <v>31115</v>
      </c>
      <c r="C55" s="49">
        <f t="shared" si="14"/>
        <v>29553</v>
      </c>
      <c r="D55" s="49">
        <f t="shared" si="14"/>
        <v>27991</v>
      </c>
      <c r="E55" s="49">
        <f t="shared" si="14"/>
        <v>33363</v>
      </c>
      <c r="F55" s="49">
        <f t="shared" si="14"/>
        <v>38735</v>
      </c>
      <c r="G55" s="49">
        <f t="shared" si="14"/>
        <v>44107</v>
      </c>
      <c r="H55" s="49">
        <f t="shared" si="14"/>
        <v>49479</v>
      </c>
      <c r="I55" s="49">
        <f t="shared" si="14"/>
        <v>54851</v>
      </c>
      <c r="J55" s="49">
        <f t="shared" si="14"/>
        <v>60223</v>
      </c>
      <c r="K55" s="49">
        <f t="shared" si="14"/>
        <v>65595</v>
      </c>
      <c r="L55" s="49">
        <f t="shared" si="14"/>
        <v>67233</v>
      </c>
      <c r="M55" s="49">
        <f t="shared" si="14"/>
        <v>68871</v>
      </c>
      <c r="N55" s="51">
        <f t="shared" si="14"/>
        <v>74243</v>
      </c>
      <c r="O55" s="51">
        <f t="shared" si="14"/>
        <v>44128</v>
      </c>
      <c r="P55" s="5">
        <f t="shared" si="7"/>
        <v>0.5516</v>
      </c>
      <c r="Q55" s="5">
        <f t="shared" si="8"/>
        <v>1.1967888912996312</v>
      </c>
    </row>
  </sheetData>
  <sheetProtection/>
  <printOptions horizontalCentered="1" verticalCentered="1"/>
  <pageMargins left="0.5" right="0.5" top="0.5" bottom="0.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0"/>
  <sheetViews>
    <sheetView showOutlineSymbols="0" zoomScale="87" zoomScaleNormal="87" zoomScalePageLayoutView="0" workbookViewId="0" topLeftCell="A1">
      <selection activeCell="C12" sqref="C12"/>
    </sheetView>
  </sheetViews>
  <sheetFormatPr defaultColWidth="9.6640625" defaultRowHeight="15"/>
  <cols>
    <col min="1" max="1" width="31.6640625" style="1" customWidth="1"/>
    <col min="2" max="16384" width="9.6640625" style="1" customWidth="1"/>
  </cols>
  <sheetData>
    <row r="1" spans="1:7" ht="18.75">
      <c r="A1" s="140"/>
      <c r="B1" s="141"/>
      <c r="C1" s="141"/>
      <c r="D1" s="141"/>
      <c r="E1" s="141"/>
      <c r="F1" s="141"/>
      <c r="G1" s="141"/>
    </row>
    <row r="2" ht="16.5">
      <c r="A2" s="3"/>
    </row>
    <row r="3" ht="16.5">
      <c r="A3" s="3"/>
    </row>
    <row r="5" spans="1:17" ht="18.7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6"/>
    </row>
    <row r="6" spans="1:17" ht="18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/>
    </row>
    <row r="7" spans="2:17" ht="18.7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6"/>
    </row>
    <row r="8" spans="1:17" ht="18.75">
      <c r="A8" s="2"/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9"/>
    </row>
    <row r="9" spans="1:17" ht="16.5">
      <c r="A9" s="3"/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9"/>
    </row>
    <row r="10" spans="1:17" ht="16.5">
      <c r="A10" s="3"/>
      <c r="B10" s="3"/>
      <c r="C10" s="10"/>
      <c r="D10" s="11"/>
      <c r="E10" s="11"/>
      <c r="F10" s="11"/>
      <c r="G10" s="11"/>
      <c r="H10" s="12"/>
      <c r="I10" s="12"/>
      <c r="J10" s="12"/>
      <c r="K10" s="12"/>
      <c r="L10" s="12"/>
      <c r="M10" s="12"/>
      <c r="N10" s="11"/>
      <c r="O10" s="5"/>
      <c r="P10" s="5"/>
      <c r="Q10" s="6"/>
    </row>
    <row r="11" spans="1:17" ht="16.5">
      <c r="A11" s="3"/>
      <c r="B11" s="3"/>
      <c r="C11" s="13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1"/>
      <c r="O11" s="5"/>
      <c r="P11" s="5"/>
      <c r="Q11" s="6"/>
    </row>
    <row r="12" spans="1:17" ht="18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8"/>
      <c r="Q12" s="18"/>
    </row>
    <row r="13" spans="1:17" ht="16.5">
      <c r="A13" s="3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52"/>
      <c r="P13" s="5"/>
      <c r="Q13" s="5"/>
    </row>
    <row r="14" spans="1:17" ht="16.5">
      <c r="A14" s="3"/>
      <c r="B14" s="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5"/>
      <c r="P14" s="5"/>
      <c r="Q14" s="6"/>
    </row>
    <row r="15" spans="1:17" ht="15.75">
      <c r="A15" s="26"/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5"/>
      <c r="Q15" s="6"/>
    </row>
    <row r="16" spans="1:17" ht="15.75">
      <c r="A16" s="26"/>
      <c r="B16" s="2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5"/>
      <c r="Q16" s="6"/>
    </row>
    <row r="17" spans="1:17" ht="15.75">
      <c r="A17" s="26"/>
      <c r="B17" s="2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5"/>
      <c r="Q17" s="6"/>
    </row>
    <row r="18" spans="1:17" ht="15.75">
      <c r="A18" s="26"/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5"/>
      <c r="Q18" s="6"/>
    </row>
    <row r="19" spans="1:17" ht="15.75">
      <c r="A19" s="37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5"/>
      <c r="Q19" s="5"/>
    </row>
    <row r="20" spans="2:17" ht="15.7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5"/>
      <c r="Q20" s="5"/>
    </row>
    <row r="21" spans="1:17" ht="15.75">
      <c r="A21" s="37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"/>
      <c r="Q21" s="5"/>
    </row>
    <row r="22" spans="1:17" ht="15.75">
      <c r="A22" s="37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5"/>
      <c r="Q22" s="5"/>
    </row>
    <row r="23" spans="1:17" ht="16.5">
      <c r="A23" s="3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5"/>
      <c r="Q23" s="5"/>
    </row>
    <row r="24" spans="1:17" ht="16.5">
      <c r="A24" s="38"/>
      <c r="B24" s="5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"/>
      <c r="Q24" s="5"/>
    </row>
    <row r="25" spans="1:17" ht="16.5">
      <c r="A25" s="40"/>
      <c r="B25" s="3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5"/>
      <c r="Q25" s="6"/>
    </row>
    <row r="26" spans="1:17" ht="16.5">
      <c r="A26" s="3"/>
      <c r="B26" s="3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5"/>
      <c r="Q26" s="6"/>
    </row>
    <row r="27" spans="1:17" ht="15.75">
      <c r="A27" s="56"/>
      <c r="B27" s="57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5"/>
      <c r="Q27" s="5"/>
    </row>
    <row r="28" spans="1:17" ht="15.75">
      <c r="A28" s="37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5"/>
      <c r="Q28" s="5"/>
    </row>
    <row r="29" spans="1:17" ht="15.75">
      <c r="A29" s="37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5"/>
      <c r="Q29" s="5"/>
    </row>
    <row r="30" spans="1:17" ht="15.75">
      <c r="A30" s="37"/>
      <c r="B30" s="5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5"/>
      <c r="Q30" s="5"/>
    </row>
    <row r="31" spans="1:17" ht="15.75">
      <c r="A31" s="37"/>
      <c r="B31" s="4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5"/>
      <c r="Q31" s="5"/>
    </row>
    <row r="32" spans="1:17" ht="15.75">
      <c r="A32" s="37"/>
      <c r="B32" s="4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5"/>
      <c r="Q32" s="5"/>
    </row>
    <row r="33" spans="1:17" ht="15.75">
      <c r="A33" s="4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74"/>
      <c r="P33" s="5"/>
      <c r="Q33" s="5"/>
    </row>
    <row r="34" spans="1:17" ht="15.75">
      <c r="A34" s="3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5"/>
      <c r="Q34" s="5"/>
    </row>
    <row r="35" spans="1:17" ht="15.75">
      <c r="A35" s="37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5"/>
      <c r="Q35" s="5"/>
    </row>
    <row r="36" spans="1:17" ht="15.75">
      <c r="A36" s="37"/>
      <c r="B36" s="4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5"/>
      <c r="Q36" s="5"/>
    </row>
    <row r="37" spans="1:17" ht="15.75">
      <c r="A37" s="37"/>
      <c r="B37" s="4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5"/>
      <c r="Q37" s="5"/>
    </row>
    <row r="38" spans="1:17" ht="15.75">
      <c r="A38" s="37"/>
      <c r="B38" s="4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5"/>
      <c r="Q38" s="5"/>
    </row>
    <row r="39" spans="1:17" ht="15.75">
      <c r="A39" s="37"/>
      <c r="B39" s="4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5"/>
      <c r="Q39" s="5"/>
    </row>
    <row r="40" spans="1:17" ht="15.75">
      <c r="A40" s="3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5"/>
      <c r="Q40" s="5"/>
    </row>
    <row r="41" spans="1:17" ht="15.75">
      <c r="A41" s="37"/>
      <c r="B41" s="4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5"/>
      <c r="Q41" s="5"/>
    </row>
    <row r="42" spans="1:17" ht="15.75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5"/>
      <c r="Q42" s="5"/>
    </row>
    <row r="43" spans="1:17" ht="15.75">
      <c r="A43" s="3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5"/>
      <c r="Q43" s="5"/>
    </row>
    <row r="44" spans="1:17" ht="15.75">
      <c r="A44" s="37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5"/>
      <c r="Q44" s="5"/>
    </row>
    <row r="45" spans="1:17" ht="15.75">
      <c r="A45" s="37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5"/>
      <c r="Q45" s="5"/>
    </row>
    <row r="46" spans="1:17" ht="15.75">
      <c r="A46" s="37"/>
      <c r="B46" s="4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5"/>
      <c r="Q46" s="5"/>
    </row>
    <row r="47" spans="1:17" ht="15.75">
      <c r="A47" s="37"/>
      <c r="B47" s="3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36"/>
      <c r="P47" s="5"/>
      <c r="Q47" s="5"/>
    </row>
    <row r="48" spans="1:17" ht="16.5">
      <c r="A48" s="38"/>
      <c r="B48" s="48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59"/>
      <c r="P48" s="5"/>
      <c r="Q48" s="5"/>
    </row>
    <row r="49" spans="1:17" ht="16.5">
      <c r="A49" s="3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5"/>
      <c r="Q49" s="5"/>
    </row>
    <row r="50" spans="1:17" ht="16.5">
      <c r="A50" s="3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1"/>
      <c r="O50" s="51"/>
      <c r="P50" s="5"/>
      <c r="Q50" s="5"/>
    </row>
  </sheetData>
  <sheetProtection/>
  <printOptions horizontalCentered="1" verticalCentered="1"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OutlineSymbols="0" zoomScale="87" zoomScaleNormal="87" zoomScalePageLayoutView="0" workbookViewId="0" topLeftCell="A19">
      <selection activeCell="N50" sqref="N50"/>
    </sheetView>
  </sheetViews>
  <sheetFormatPr defaultColWidth="9.6640625" defaultRowHeight="15"/>
  <cols>
    <col min="1" max="1" width="22.6640625" style="1" customWidth="1"/>
    <col min="2" max="2" width="12.6640625" style="1" customWidth="1"/>
    <col min="3" max="15" width="9.6640625" style="1" customWidth="1"/>
    <col min="16" max="16" width="10.6640625" style="1" customWidth="1"/>
    <col min="17" max="16384" width="9.6640625" style="1" customWidth="1"/>
  </cols>
  <sheetData>
    <row r="1" ht="18.75">
      <c r="A1" s="2"/>
    </row>
    <row r="2" ht="16.5">
      <c r="A2" s="3"/>
    </row>
    <row r="3" ht="16.5">
      <c r="A3" s="3"/>
    </row>
    <row r="5" spans="1:17" ht="18.75">
      <c r="A5" s="2" t="s">
        <v>64</v>
      </c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6"/>
    </row>
    <row r="6" spans="1:17" ht="18.75">
      <c r="A6" s="2" t="s">
        <v>1</v>
      </c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/>
    </row>
    <row r="7" spans="2:17" ht="18.75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6"/>
    </row>
    <row r="8" spans="1:17" ht="18.75">
      <c r="A8" s="2" t="s">
        <v>65</v>
      </c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9"/>
    </row>
    <row r="9" spans="1:17" ht="16.5">
      <c r="A9" s="3"/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9"/>
    </row>
    <row r="10" spans="1:17" ht="16.5">
      <c r="A10" s="3" t="s">
        <v>3</v>
      </c>
      <c r="B10" s="3"/>
      <c r="C10" s="10" t="s">
        <v>47</v>
      </c>
      <c r="D10" s="11"/>
      <c r="E10" s="11"/>
      <c r="F10" s="11"/>
      <c r="G10" s="11"/>
      <c r="H10" s="12"/>
      <c r="I10" s="12"/>
      <c r="J10" s="12"/>
      <c r="K10" s="12"/>
      <c r="L10" s="12"/>
      <c r="M10" s="12"/>
      <c r="N10" s="11"/>
      <c r="O10" s="5"/>
      <c r="P10" s="5"/>
      <c r="Q10" s="6"/>
    </row>
    <row r="11" spans="1:17" ht="16.5">
      <c r="A11" s="3"/>
      <c r="B11" s="3"/>
      <c r="C11" s="13" t="s">
        <v>48</v>
      </c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1"/>
      <c r="O11" s="5"/>
      <c r="P11" s="5"/>
      <c r="Q11" s="6"/>
    </row>
    <row r="12" spans="1:17" ht="18.75">
      <c r="A12" s="14"/>
      <c r="B12" s="15" t="s">
        <v>46</v>
      </c>
      <c r="C12" s="16" t="s">
        <v>80</v>
      </c>
      <c r="D12" s="16" t="s">
        <v>81</v>
      </c>
      <c r="E12" s="16" t="s">
        <v>82</v>
      </c>
      <c r="F12" s="16" t="s">
        <v>83</v>
      </c>
      <c r="G12" s="16" t="s">
        <v>49</v>
      </c>
      <c r="H12" s="16" t="s">
        <v>50</v>
      </c>
      <c r="I12" s="16" t="s">
        <v>84</v>
      </c>
      <c r="J12" s="16" t="s">
        <v>85</v>
      </c>
      <c r="K12" s="16" t="s">
        <v>53</v>
      </c>
      <c r="L12" s="16" t="s">
        <v>54</v>
      </c>
      <c r="M12" s="16" t="s">
        <v>55</v>
      </c>
      <c r="N12" s="16" t="s">
        <v>56</v>
      </c>
      <c r="O12" s="17" t="s">
        <v>61</v>
      </c>
      <c r="P12" s="18" t="s">
        <v>62</v>
      </c>
      <c r="Q12" s="18" t="s">
        <v>63</v>
      </c>
    </row>
    <row r="13" spans="1:17" ht="16.5">
      <c r="A13" s="3" t="s">
        <v>4</v>
      </c>
      <c r="B13" s="3"/>
      <c r="C13" s="36">
        <f aca="true" t="shared" si="0" ref="C13:N13">SUM(B50)</f>
        <v>0</v>
      </c>
      <c r="D13" s="36">
        <f t="shared" si="0"/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52">
        <f>C13</f>
        <v>0</v>
      </c>
      <c r="P13" s="5">
        <f>O13/'CF conservative'!$O$20</f>
        <v>0</v>
      </c>
      <c r="Q13" s="5">
        <f>O13/'CF conservative'!$O$53</f>
        <v>0</v>
      </c>
    </row>
    <row r="14" spans="1:17" ht="16.5">
      <c r="A14" s="3" t="s">
        <v>66</v>
      </c>
      <c r="B14" s="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5"/>
      <c r="P14" s="5"/>
      <c r="Q14" s="6"/>
    </row>
    <row r="15" spans="1:17" ht="15.75">
      <c r="A15" s="26" t="s">
        <v>67</v>
      </c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f>SUM(C15:N15)</f>
        <v>0</v>
      </c>
      <c r="P15" s="5"/>
      <c r="Q15" s="6"/>
    </row>
    <row r="16" spans="1:17" ht="15.75">
      <c r="A16" s="26" t="s">
        <v>68</v>
      </c>
      <c r="B16" s="2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5"/>
      <c r="Q16" s="6"/>
    </row>
    <row r="17" spans="1:17" ht="15.75">
      <c r="A17" s="26" t="s">
        <v>9</v>
      </c>
      <c r="B17" s="2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5"/>
      <c r="Q17" s="6"/>
    </row>
    <row r="18" spans="1:17" ht="15.75">
      <c r="A18" s="26" t="s">
        <v>10</v>
      </c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>
        <v>52</v>
      </c>
      <c r="P18" s="5"/>
      <c r="Q18" s="6"/>
    </row>
    <row r="19" spans="1:17" ht="15.75">
      <c r="A19" s="37" t="s">
        <v>69</v>
      </c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>
        <f>SUM(C19:N19)</f>
        <v>0</v>
      </c>
      <c r="P19" s="5">
        <f>O19/'CF conservative'!$O$20</f>
        <v>0</v>
      </c>
      <c r="Q19" s="5">
        <f>O19/'CF conservative'!$O$53</f>
        <v>0</v>
      </c>
    </row>
    <row r="20" spans="1:17" ht="15.75">
      <c r="A20" s="1" t="s">
        <v>70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5"/>
      <c r="Q20" s="5"/>
    </row>
    <row r="21" spans="1:17" ht="15.75">
      <c r="A21" s="37" t="s">
        <v>13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"/>
      <c r="Q21" s="5"/>
    </row>
    <row r="22" spans="1:17" ht="15.75">
      <c r="A22" s="37" t="s">
        <v>71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5"/>
      <c r="Q22" s="5"/>
    </row>
    <row r="23" spans="1:17" ht="16.5">
      <c r="A23" s="3" t="s">
        <v>14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>
        <f>SUM(O19:O19)+O13</f>
        <v>0</v>
      </c>
      <c r="P23" s="5">
        <f>O23/'CF conservative'!$O$20</f>
        <v>0</v>
      </c>
      <c r="Q23" s="5">
        <f>O23/'CF conservative'!$O$53</f>
        <v>0</v>
      </c>
    </row>
    <row r="24" spans="1:17" ht="16.5">
      <c r="A24" s="38" t="s">
        <v>15</v>
      </c>
      <c r="B24" s="55"/>
      <c r="C24" s="39"/>
      <c r="D24" s="39"/>
      <c r="E24" s="39"/>
      <c r="F24" s="39"/>
      <c r="G24" s="39"/>
      <c r="H24" s="39"/>
      <c r="I24" s="39"/>
      <c r="J24" s="39"/>
      <c r="K24" s="39">
        <f>SUM(K23)</f>
        <v>0</v>
      </c>
      <c r="L24" s="39">
        <f>SUM(L23)</f>
        <v>0</v>
      </c>
      <c r="M24" s="39">
        <f>SUM(M23)</f>
        <v>0</v>
      </c>
      <c r="N24" s="39">
        <f>SUM(N23)</f>
        <v>0</v>
      </c>
      <c r="O24" s="39">
        <f>SUM(O23)</f>
        <v>0</v>
      </c>
      <c r="P24" s="5">
        <f>O24/'CF conservative'!$O$20</f>
        <v>0</v>
      </c>
      <c r="Q24" s="5">
        <f>O24/'CF conservative'!$O$53</f>
        <v>0</v>
      </c>
    </row>
    <row r="25" spans="1:17" ht="16.5">
      <c r="A25" s="40"/>
      <c r="B25" s="3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5"/>
      <c r="Q25" s="6"/>
    </row>
    <row r="26" spans="1:17" ht="16.5">
      <c r="A26" s="3" t="s">
        <v>16</v>
      </c>
      <c r="B26" s="3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5"/>
      <c r="Q26" s="6"/>
    </row>
    <row r="27" spans="1:17" ht="15.75">
      <c r="A27" s="56" t="s">
        <v>72</v>
      </c>
      <c r="B27" s="57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5"/>
      <c r="Q27" s="5"/>
    </row>
    <row r="28" spans="1:17" ht="15.75">
      <c r="A28" s="37" t="s">
        <v>73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5">
        <f>O28/'CF conservative'!$O$20</f>
        <v>0</v>
      </c>
      <c r="Q28" s="5">
        <f>O28/'CF conservative'!$O$53</f>
        <v>0</v>
      </c>
    </row>
    <row r="29" spans="1:17" ht="15.75">
      <c r="A29" s="37" t="s">
        <v>74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5">
        <f>O29/'CF conservative'!$O$20</f>
        <v>0</v>
      </c>
      <c r="Q29" s="5">
        <f>O29/'CF conservative'!$O$53</f>
        <v>0</v>
      </c>
    </row>
    <row r="30" spans="1:17" ht="15.75">
      <c r="A30" s="37" t="s">
        <v>75</v>
      </c>
      <c r="B30" s="5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5">
        <f>O30/'CF conservative'!$O$20</f>
        <v>0</v>
      </c>
      <c r="Q30" s="5">
        <f>O30/'CF conservative'!$O$53</f>
        <v>0</v>
      </c>
    </row>
    <row r="31" spans="1:17" ht="15.75">
      <c r="A31" s="37" t="s">
        <v>76</v>
      </c>
      <c r="B31" s="4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5">
        <f>O31/'CF conservative'!$O$20</f>
        <v>0</v>
      </c>
      <c r="Q31" s="5">
        <f>O31/'CF conservative'!$O$53</f>
        <v>0</v>
      </c>
    </row>
    <row r="32" spans="1:17" ht="15.75">
      <c r="A32" s="37" t="s">
        <v>77</v>
      </c>
      <c r="B32" s="4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5">
        <f>O32/'CF conservative'!$O$20</f>
        <v>0</v>
      </c>
      <c r="Q32" s="5">
        <f>O32/'CF conservative'!$O$53</f>
        <v>0</v>
      </c>
    </row>
    <row r="33" spans="1:17" ht="15.75">
      <c r="A33" s="47" t="s">
        <v>78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5">
        <f>O33/'CF conservative'!$O$20</f>
        <v>0</v>
      </c>
      <c r="Q33" s="5">
        <f>O33/'CF conservative'!$O$53</f>
        <v>0</v>
      </c>
    </row>
    <row r="34" spans="1:17" ht="15.75">
      <c r="A34" s="37" t="s">
        <v>29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5">
        <f>O34/'CF conservative'!$O$20</f>
        <v>0</v>
      </c>
      <c r="Q34" s="5">
        <f>O34/'CF conservative'!$O$53</f>
        <v>0</v>
      </c>
    </row>
    <row r="35" spans="1:17" ht="15.75">
      <c r="A35" s="37" t="s">
        <v>31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5">
        <f>O35/'CF conservative'!$O$20</f>
        <v>0</v>
      </c>
      <c r="Q35" s="5">
        <f>O35/'CF conservative'!$O$53</f>
        <v>0</v>
      </c>
    </row>
    <row r="36" spans="1:17" ht="15.75">
      <c r="A36" s="37" t="s">
        <v>25</v>
      </c>
      <c r="B36" s="4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5">
        <f>O36/'CF conservative'!$O$20</f>
        <v>0</v>
      </c>
      <c r="Q36" s="5">
        <f>O36/'CF conservative'!$O$53</f>
        <v>0</v>
      </c>
    </row>
    <row r="37" spans="1:17" ht="15.75">
      <c r="A37" s="37" t="s">
        <v>32</v>
      </c>
      <c r="B37" s="4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5">
        <f>O37/'CF conservative'!$O$20</f>
        <v>0</v>
      </c>
      <c r="Q37" s="5">
        <f>O37/'CF conservative'!$O$53</f>
        <v>0</v>
      </c>
    </row>
    <row r="38" spans="1:17" ht="15.75">
      <c r="A38" s="37" t="s">
        <v>33</v>
      </c>
      <c r="B38" s="4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5">
        <f>O38/'CF conservative'!$O$20</f>
        <v>0</v>
      </c>
      <c r="Q38" s="5">
        <f>O38/'CF conservative'!$O$53</f>
        <v>0</v>
      </c>
    </row>
    <row r="39" spans="1:17" ht="15.75">
      <c r="A39" s="37" t="s">
        <v>34</v>
      </c>
      <c r="B39" s="4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5">
        <f>O39/'CF conservative'!$O$20</f>
        <v>0</v>
      </c>
      <c r="Q39" s="5">
        <f>O39/'CF conservative'!$O$53</f>
        <v>0</v>
      </c>
    </row>
    <row r="40" spans="1:17" ht="15.75">
      <c r="A40" s="37" t="s">
        <v>35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5">
        <f>O40/'CF conservative'!$O$20</f>
        <v>0</v>
      </c>
      <c r="Q40" s="5">
        <f>O40/'CF conservative'!$O$53</f>
        <v>0</v>
      </c>
    </row>
    <row r="41" spans="1:17" ht="15.75">
      <c r="A41" s="37" t="s">
        <v>36</v>
      </c>
      <c r="B41" s="4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5">
        <f>O41/'CF conservative'!$O$20</f>
        <v>0</v>
      </c>
      <c r="Q41" s="5">
        <f>O41/'CF conservative'!$O$53</f>
        <v>0</v>
      </c>
    </row>
    <row r="42" spans="1:17" ht="15.75">
      <c r="A42" s="37" t="s">
        <v>37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5">
        <f>O42/'CF conservative'!$O$20</f>
        <v>0</v>
      </c>
      <c r="Q42" s="5">
        <f>O42/'CF conservative'!$O$53</f>
        <v>0</v>
      </c>
    </row>
    <row r="43" spans="1:17" ht="15.75">
      <c r="A43" s="37" t="s">
        <v>38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5">
        <f>O43/'CF conservative'!$O$20</f>
        <v>0</v>
      </c>
      <c r="Q43" s="5">
        <f>O43/'CF conservative'!$O$53</f>
        <v>0</v>
      </c>
    </row>
    <row r="44" spans="1:17" ht="15.75">
      <c r="A44" s="37" t="s">
        <v>39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5">
        <f>O44/'CF conservative'!$O$20</f>
        <v>0</v>
      </c>
      <c r="Q44" s="5">
        <f>O44/'CF conservative'!$O$53</f>
        <v>0</v>
      </c>
    </row>
    <row r="45" spans="1:17" ht="15.75">
      <c r="A45" s="37" t="s">
        <v>79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5">
        <f>O45/'CF conservative'!$O$20</f>
        <v>0</v>
      </c>
      <c r="Q45" s="5">
        <f>O45/'CF conservative'!$O$53</f>
        <v>0</v>
      </c>
    </row>
    <row r="46" spans="1:17" ht="15.75">
      <c r="A46" s="37" t="s">
        <v>41</v>
      </c>
      <c r="B46" s="4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5">
        <f>O46/'CF conservative'!$O$20</f>
        <v>0</v>
      </c>
      <c r="Q46" s="5">
        <f>O46/'CF conservative'!$O$53</f>
        <v>0</v>
      </c>
    </row>
    <row r="47" spans="1:17" ht="15.75">
      <c r="A47" s="37" t="s">
        <v>42</v>
      </c>
      <c r="B47" s="36">
        <v>0</v>
      </c>
      <c r="C47" s="46">
        <v>806</v>
      </c>
      <c r="D47" s="46">
        <v>806</v>
      </c>
      <c r="E47" s="46">
        <v>806</v>
      </c>
      <c r="F47" s="46">
        <v>806</v>
      </c>
      <c r="G47" s="46">
        <v>806</v>
      </c>
      <c r="H47" s="46">
        <v>806</v>
      </c>
      <c r="I47" s="46">
        <v>806</v>
      </c>
      <c r="J47" s="46">
        <v>806</v>
      </c>
      <c r="K47" s="46">
        <v>806</v>
      </c>
      <c r="L47" s="46">
        <v>806</v>
      </c>
      <c r="M47" s="46">
        <v>806</v>
      </c>
      <c r="N47" s="46">
        <v>806</v>
      </c>
      <c r="O47" s="36">
        <f>SUM(C47:N47)</f>
        <v>9672</v>
      </c>
      <c r="P47" s="5">
        <f>O47/'CF conservative'!$O$20</f>
        <v>0.1209</v>
      </c>
      <c r="Q47" s="5">
        <f>O47/'CF conservative'!$O$53</f>
        <v>0.26231286613148186</v>
      </c>
    </row>
    <row r="48" spans="1:17" ht="16.5">
      <c r="A48" s="38" t="s">
        <v>43</v>
      </c>
      <c r="B48" s="48">
        <f>SUM(B27:B46)</f>
        <v>0</v>
      </c>
      <c r="C48" s="41">
        <f aca="true" t="shared" si="1" ref="C48:N48">SUM(C28:C46)</f>
        <v>0</v>
      </c>
      <c r="D48" s="41">
        <f t="shared" si="1"/>
        <v>0</v>
      </c>
      <c r="E48" s="41">
        <f t="shared" si="1"/>
        <v>0</v>
      </c>
      <c r="F48" s="41">
        <f t="shared" si="1"/>
        <v>0</v>
      </c>
      <c r="G48" s="41">
        <f t="shared" si="1"/>
        <v>0</v>
      </c>
      <c r="H48" s="41">
        <f t="shared" si="1"/>
        <v>0</v>
      </c>
      <c r="I48" s="41">
        <f t="shared" si="1"/>
        <v>0</v>
      </c>
      <c r="J48" s="41">
        <f t="shared" si="1"/>
        <v>0</v>
      </c>
      <c r="K48" s="41">
        <f t="shared" si="1"/>
        <v>0</v>
      </c>
      <c r="L48" s="41">
        <f t="shared" si="1"/>
        <v>0</v>
      </c>
      <c r="M48" s="41">
        <f t="shared" si="1"/>
        <v>0</v>
      </c>
      <c r="N48" s="41">
        <f t="shared" si="1"/>
        <v>0</v>
      </c>
      <c r="O48" s="59">
        <f>SUM(C48:N48)</f>
        <v>0</v>
      </c>
      <c r="P48" s="5">
        <f>O48/'CF conservative'!$O$20</f>
        <v>0</v>
      </c>
      <c r="Q48" s="5">
        <f>O48/'CF conservative'!$O$53</f>
        <v>0</v>
      </c>
    </row>
    <row r="49" spans="1:17" ht="16.5">
      <c r="A49" s="3" t="s">
        <v>44</v>
      </c>
      <c r="B49" s="49">
        <f aca="true" t="shared" si="2" ref="B49:N49">SUM(B48:B48)</f>
        <v>0</v>
      </c>
      <c r="C49" s="49">
        <f t="shared" si="2"/>
        <v>0</v>
      </c>
      <c r="D49" s="49">
        <f t="shared" si="2"/>
        <v>0</v>
      </c>
      <c r="E49" s="49">
        <f t="shared" si="2"/>
        <v>0</v>
      </c>
      <c r="F49" s="49">
        <f t="shared" si="2"/>
        <v>0</v>
      </c>
      <c r="G49" s="49">
        <f t="shared" si="2"/>
        <v>0</v>
      </c>
      <c r="H49" s="49">
        <f t="shared" si="2"/>
        <v>0</v>
      </c>
      <c r="I49" s="49">
        <f t="shared" si="2"/>
        <v>0</v>
      </c>
      <c r="J49" s="49">
        <f t="shared" si="2"/>
        <v>0</v>
      </c>
      <c r="K49" s="49">
        <f t="shared" si="2"/>
        <v>0</v>
      </c>
      <c r="L49" s="49">
        <f t="shared" si="2"/>
        <v>0</v>
      </c>
      <c r="M49" s="49">
        <f t="shared" si="2"/>
        <v>0</v>
      </c>
      <c r="N49" s="49">
        <f t="shared" si="2"/>
        <v>0</v>
      </c>
      <c r="O49" s="50">
        <f>SUM(C49:N49)</f>
        <v>0</v>
      </c>
      <c r="P49" s="5">
        <f>O49/'CF conservative'!$O$20</f>
        <v>0</v>
      </c>
      <c r="Q49" s="5">
        <f>O49/'CF conservative'!$O$53</f>
        <v>0</v>
      </c>
    </row>
    <row r="50" spans="1:17" ht="16.5">
      <c r="A50" s="3" t="s">
        <v>45</v>
      </c>
      <c r="B50" s="49">
        <f aca="true" t="shared" si="3" ref="B50:O50">B24-B49</f>
        <v>0</v>
      </c>
      <c r="C50" s="49">
        <f t="shared" si="3"/>
        <v>0</v>
      </c>
      <c r="D50" s="49">
        <f t="shared" si="3"/>
        <v>0</v>
      </c>
      <c r="E50" s="49">
        <f t="shared" si="3"/>
        <v>0</v>
      </c>
      <c r="F50" s="49">
        <f t="shared" si="3"/>
        <v>0</v>
      </c>
      <c r="G50" s="49">
        <f t="shared" si="3"/>
        <v>0</v>
      </c>
      <c r="H50" s="49">
        <f t="shared" si="3"/>
        <v>0</v>
      </c>
      <c r="I50" s="49">
        <f t="shared" si="3"/>
        <v>0</v>
      </c>
      <c r="J50" s="49">
        <f t="shared" si="3"/>
        <v>0</v>
      </c>
      <c r="K50" s="49">
        <f t="shared" si="3"/>
        <v>0</v>
      </c>
      <c r="L50" s="49">
        <f t="shared" si="3"/>
        <v>0</v>
      </c>
      <c r="M50" s="49">
        <f t="shared" si="3"/>
        <v>0</v>
      </c>
      <c r="N50" s="51">
        <f t="shared" si="3"/>
        <v>0</v>
      </c>
      <c r="O50" s="51">
        <f t="shared" si="3"/>
        <v>0</v>
      </c>
      <c r="P50" s="5">
        <f>O50/'CF conservative'!$O$20</f>
        <v>0</v>
      </c>
      <c r="Q50" s="5">
        <f>O50/'CF conservative'!$O$53</f>
        <v>0</v>
      </c>
    </row>
  </sheetData>
  <sheetProtection/>
  <printOptions horizontalCentered="1" verticalCentered="1"/>
  <pageMargins left="0.5" right="0.5" top="0.5" bottom="0.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OutlineSymbols="0" zoomScale="87" zoomScaleNormal="87" zoomScalePageLayoutView="0" workbookViewId="0" topLeftCell="A1">
      <selection activeCell="A6" sqref="A6"/>
    </sheetView>
  </sheetViews>
  <sheetFormatPr defaultColWidth="9.6640625" defaultRowHeight="15"/>
  <cols>
    <col min="1" max="3" width="9.6640625" style="1" customWidth="1"/>
    <col min="4" max="4" width="10.6640625" style="1" customWidth="1"/>
    <col min="5" max="16384" width="9.6640625" style="1" customWidth="1"/>
  </cols>
  <sheetData>
    <row r="1" ht="18.75">
      <c r="A1" s="2"/>
    </row>
    <row r="2" spans="1:8" ht="16.5">
      <c r="A2" s="3"/>
      <c r="G2" s="60"/>
      <c r="H2" s="60"/>
    </row>
    <row r="3" spans="1:8" ht="16.5">
      <c r="A3" s="3"/>
      <c r="G3" s="60"/>
      <c r="H3" s="60"/>
    </row>
    <row r="4" spans="7:8" ht="15.75">
      <c r="G4" s="60"/>
      <c r="H4" s="60"/>
    </row>
    <row r="5" spans="1:8" ht="18.75">
      <c r="A5" s="2" t="s">
        <v>86</v>
      </c>
      <c r="B5" s="2"/>
      <c r="C5" s="4"/>
      <c r="D5" s="61" t="s">
        <v>92</v>
      </c>
      <c r="E5" s="61"/>
      <c r="F5" s="61" t="s">
        <v>94</v>
      </c>
      <c r="G5" s="60"/>
      <c r="H5" s="60"/>
    </row>
    <row r="6" spans="1:8" ht="18.75">
      <c r="A6" s="2" t="s">
        <v>189</v>
      </c>
      <c r="B6" s="2"/>
      <c r="C6" s="4"/>
      <c r="D6" s="61" t="s">
        <v>93</v>
      </c>
      <c r="E6" s="61"/>
      <c r="F6" s="61"/>
      <c r="G6" s="60"/>
      <c r="H6" s="60"/>
    </row>
    <row r="7" spans="1:8" ht="18.75">
      <c r="A7" s="3"/>
      <c r="B7" s="2"/>
      <c r="C7" s="4"/>
      <c r="D7" s="60"/>
      <c r="E7" s="60"/>
      <c r="F7" s="60"/>
      <c r="G7" s="60"/>
      <c r="H7" s="60"/>
    </row>
    <row r="8" spans="1:8" ht="15.75">
      <c r="A8" s="62" t="s">
        <v>32</v>
      </c>
      <c r="B8" s="62"/>
      <c r="C8" s="7"/>
      <c r="D8" s="63">
        <v>0</v>
      </c>
      <c r="E8" s="60"/>
      <c r="F8" s="63">
        <v>0</v>
      </c>
      <c r="G8" s="60"/>
      <c r="H8" s="60"/>
    </row>
    <row r="9" spans="1:8" ht="15.75">
      <c r="A9" s="62" t="s">
        <v>75</v>
      </c>
      <c r="B9" s="62"/>
      <c r="D9" s="64">
        <v>0</v>
      </c>
      <c r="E9" s="60"/>
      <c r="F9" s="63">
        <v>0</v>
      </c>
      <c r="G9" s="60"/>
      <c r="H9" s="60"/>
    </row>
    <row r="10" spans="1:8" ht="15.75">
      <c r="A10" s="62" t="s">
        <v>87</v>
      </c>
      <c r="B10" s="62"/>
      <c r="D10" s="65">
        <v>0</v>
      </c>
      <c r="E10" s="60"/>
      <c r="F10" s="64">
        <v>0</v>
      </c>
      <c r="G10" s="60"/>
      <c r="H10" s="60"/>
    </row>
    <row r="11" spans="1:8" ht="15.75">
      <c r="A11" s="62" t="s">
        <v>25</v>
      </c>
      <c r="B11" s="62"/>
      <c r="D11" s="64">
        <v>0</v>
      </c>
      <c r="E11" s="60"/>
      <c r="F11" s="65">
        <v>0</v>
      </c>
      <c r="G11" s="60"/>
      <c r="H11" s="60"/>
    </row>
    <row r="12" spans="1:8" ht="15.75">
      <c r="A12" s="62" t="s">
        <v>72</v>
      </c>
      <c r="B12" s="62"/>
      <c r="D12" s="65">
        <v>0</v>
      </c>
      <c r="E12" s="60"/>
      <c r="F12" s="63">
        <v>0</v>
      </c>
      <c r="G12" s="60"/>
      <c r="H12" s="60"/>
    </row>
    <row r="13" spans="1:8" ht="15.75">
      <c r="A13" s="62" t="s">
        <v>88</v>
      </c>
      <c r="B13" s="62"/>
      <c r="D13" s="65">
        <v>0</v>
      </c>
      <c r="E13" s="60"/>
      <c r="F13" s="64">
        <v>0</v>
      </c>
      <c r="G13" s="60"/>
      <c r="H13" s="60"/>
    </row>
    <row r="14" spans="1:8" ht="15.75">
      <c r="A14" s="62" t="s">
        <v>77</v>
      </c>
      <c r="B14" s="66"/>
      <c r="D14" s="65">
        <v>0</v>
      </c>
      <c r="E14" s="60"/>
      <c r="F14" s="64">
        <v>0</v>
      </c>
      <c r="G14" s="60"/>
      <c r="H14" s="60"/>
    </row>
    <row r="15" spans="1:8" ht="15.75">
      <c r="A15" s="62" t="s">
        <v>33</v>
      </c>
      <c r="B15" s="62"/>
      <c r="D15" s="65">
        <v>0</v>
      </c>
      <c r="E15" s="60"/>
      <c r="F15" s="64">
        <v>0</v>
      </c>
      <c r="G15" s="60"/>
      <c r="H15" s="60"/>
    </row>
    <row r="16" spans="1:8" ht="15.75">
      <c r="A16" s="62" t="s">
        <v>89</v>
      </c>
      <c r="B16" s="62"/>
      <c r="D16" s="65">
        <v>0</v>
      </c>
      <c r="E16" s="60"/>
      <c r="F16" s="67">
        <v>0</v>
      </c>
      <c r="G16" s="60"/>
      <c r="H16" s="60"/>
    </row>
    <row r="17" spans="1:8" ht="15.75">
      <c r="A17" s="62" t="s">
        <v>90</v>
      </c>
      <c r="B17" s="62"/>
      <c r="D17" s="68">
        <v>0</v>
      </c>
      <c r="E17" s="60"/>
      <c r="F17" s="64">
        <v>0</v>
      </c>
      <c r="G17" s="60"/>
      <c r="H17" s="60"/>
    </row>
    <row r="18" spans="4:8" ht="15.75">
      <c r="D18" s="69">
        <f>SUM(D8:D17)</f>
        <v>0</v>
      </c>
      <c r="E18" s="60"/>
      <c r="F18" s="70">
        <f>SUM(F8:F17)</f>
        <v>0</v>
      </c>
      <c r="G18" s="60"/>
      <c r="H18" s="60"/>
    </row>
    <row r="19" spans="1:8" ht="15.75">
      <c r="A19" s="37"/>
      <c r="B19" s="71" t="s">
        <v>91</v>
      </c>
      <c r="D19" s="72"/>
      <c r="E19" s="60"/>
      <c r="F19" s="60"/>
      <c r="G19" s="60"/>
      <c r="H19" s="69">
        <f>F18+D18</f>
        <v>0</v>
      </c>
    </row>
    <row r="20" spans="4:8" ht="15.75">
      <c r="D20" s="60"/>
      <c r="E20" s="60"/>
      <c r="F20" s="60"/>
      <c r="G20" s="60"/>
      <c r="H20" s="60"/>
    </row>
    <row r="21" spans="1:8" ht="15.75">
      <c r="A21" s="37"/>
      <c r="D21" s="72"/>
      <c r="E21" s="60"/>
      <c r="F21" s="60"/>
      <c r="G21" s="60"/>
      <c r="H21" s="60"/>
    </row>
    <row r="22" spans="1:8" ht="15.75">
      <c r="A22" s="37"/>
      <c r="D22" s="72"/>
      <c r="E22" s="60"/>
      <c r="F22" s="60"/>
      <c r="G22" s="60"/>
      <c r="H22" s="60"/>
    </row>
    <row r="23" spans="1:8" ht="15.75">
      <c r="A23" s="37"/>
      <c r="D23" s="72"/>
      <c r="E23" s="60"/>
      <c r="F23" s="60"/>
      <c r="G23" s="60"/>
      <c r="H23" s="60"/>
    </row>
    <row r="24" spans="4:5" ht="15.75">
      <c r="D24" s="60"/>
      <c r="E24" s="60"/>
    </row>
    <row r="27" spans="1:4" ht="16.5">
      <c r="A27" s="38"/>
      <c r="D27" s="48"/>
    </row>
    <row r="34" ht="15.75">
      <c r="H34" s="1">
        <f>SUM(F8:F17)</f>
        <v>0</v>
      </c>
    </row>
  </sheetData>
  <sheetProtection/>
  <printOptions horizontalCentered="1" verticalCentered="1"/>
  <pageMargins left="0.5" right="0.5" top="0.5" bottom="0.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"/>
  <sheetViews>
    <sheetView showOutlineSymbols="0" zoomScale="87" zoomScaleNormal="87" zoomScalePageLayoutView="0" workbookViewId="0" topLeftCell="A20">
      <selection activeCell="E29" sqref="E29"/>
    </sheetView>
  </sheetViews>
  <sheetFormatPr defaultColWidth="9.6640625" defaultRowHeight="15"/>
  <cols>
    <col min="1" max="1" width="22.6640625" style="1" customWidth="1"/>
    <col min="2" max="2" width="12.6640625" style="1" customWidth="1"/>
    <col min="3" max="16384" width="9.6640625" style="1" customWidth="1"/>
  </cols>
  <sheetData>
    <row r="1" ht="18.75">
      <c r="A1" s="2"/>
    </row>
    <row r="2" ht="16.5">
      <c r="A2" s="3"/>
    </row>
    <row r="3" ht="16.5">
      <c r="A3" s="3"/>
    </row>
    <row r="4" ht="15.75">
      <c r="D4" s="4"/>
    </row>
    <row r="5" spans="1:17" ht="18.75">
      <c r="A5" s="2" t="s">
        <v>95</v>
      </c>
      <c r="B5" s="2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6"/>
    </row>
    <row r="6" spans="1:17" ht="18.75">
      <c r="A6" s="2" t="s">
        <v>190</v>
      </c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/>
    </row>
    <row r="7" spans="1:17" ht="18.75">
      <c r="A7" s="73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6"/>
    </row>
    <row r="8" spans="1:17" ht="16.5">
      <c r="A8" s="3" t="s">
        <v>96</v>
      </c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9"/>
    </row>
    <row r="9" spans="1:17" ht="16.5">
      <c r="A9" s="3"/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9"/>
    </row>
    <row r="10" spans="1:17" ht="16.5">
      <c r="A10" s="3" t="s">
        <v>3</v>
      </c>
      <c r="B10" s="3"/>
      <c r="C10" s="10" t="s">
        <v>47</v>
      </c>
      <c r="D10" s="11"/>
      <c r="E10" s="11"/>
      <c r="F10" s="11"/>
      <c r="G10" s="11"/>
      <c r="H10" s="12"/>
      <c r="I10" s="12"/>
      <c r="J10" s="12"/>
      <c r="K10" s="12"/>
      <c r="L10" s="12"/>
      <c r="M10" s="12"/>
      <c r="N10" s="11"/>
      <c r="O10" s="5"/>
      <c r="P10" s="5"/>
      <c r="Q10" s="6"/>
    </row>
    <row r="11" spans="1:17" ht="16.5">
      <c r="A11" s="3"/>
      <c r="B11" s="3"/>
      <c r="C11" s="13" t="s">
        <v>48</v>
      </c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1"/>
      <c r="O11" s="5"/>
      <c r="P11" s="5"/>
      <c r="Q11" s="6"/>
    </row>
    <row r="12" spans="1:17" ht="18.75">
      <c r="A12" s="14"/>
      <c r="B12" s="15" t="s">
        <v>46</v>
      </c>
      <c r="C12" s="16" t="s">
        <v>80</v>
      </c>
      <c r="D12" s="16" t="s">
        <v>81</v>
      </c>
      <c r="E12" s="16" t="s">
        <v>82</v>
      </c>
      <c r="F12" s="16" t="s">
        <v>83</v>
      </c>
      <c r="G12" s="16" t="s">
        <v>49</v>
      </c>
      <c r="H12" s="16" t="s">
        <v>50</v>
      </c>
      <c r="I12" s="16" t="s">
        <v>84</v>
      </c>
      <c r="J12" s="16" t="s">
        <v>85</v>
      </c>
      <c r="K12" s="16" t="s">
        <v>53</v>
      </c>
      <c r="L12" s="16" t="s">
        <v>54</v>
      </c>
      <c r="M12" s="16" t="s">
        <v>55</v>
      </c>
      <c r="N12" s="16" t="s">
        <v>56</v>
      </c>
      <c r="O12" s="17" t="s">
        <v>61</v>
      </c>
      <c r="P12" s="18" t="s">
        <v>62</v>
      </c>
      <c r="Q12" s="18" t="s">
        <v>63</v>
      </c>
    </row>
    <row r="13" spans="1:17" ht="16.5">
      <c r="A13" s="3" t="s">
        <v>4</v>
      </c>
      <c r="B13" s="3"/>
      <c r="C13" s="74">
        <f aca="true" t="shared" si="0" ref="C13:N13">SUM(B49)</f>
        <v>78140</v>
      </c>
      <c r="D13" s="36">
        <f t="shared" si="0"/>
        <v>80000.88</v>
      </c>
      <c r="E13" s="36">
        <f t="shared" si="0"/>
        <v>81861.76000000001</v>
      </c>
      <c r="F13" s="36">
        <f t="shared" si="0"/>
        <v>88755.04000000001</v>
      </c>
      <c r="G13" s="36">
        <f t="shared" si="0"/>
        <v>90615.92000000001</v>
      </c>
      <c r="H13" s="36">
        <f t="shared" si="0"/>
        <v>91886.80000000002</v>
      </c>
      <c r="I13" s="36">
        <f t="shared" si="0"/>
        <v>97379.28000000001</v>
      </c>
      <c r="J13" s="36">
        <f t="shared" si="0"/>
        <v>103221.76000000001</v>
      </c>
      <c r="K13" s="36">
        <f t="shared" si="0"/>
        <v>106409.84000000001</v>
      </c>
      <c r="L13" s="36">
        <f t="shared" si="0"/>
        <v>113303.12000000001</v>
      </c>
      <c r="M13" s="36">
        <f t="shared" si="0"/>
        <v>119145.59999999999</v>
      </c>
      <c r="N13" s="36">
        <f t="shared" si="0"/>
        <v>129706.87999999998</v>
      </c>
      <c r="O13" s="75">
        <f>C13</f>
        <v>78140</v>
      </c>
      <c r="P13" s="5">
        <f>O13/'CF conservative'!$O$20</f>
        <v>0.97675</v>
      </c>
      <c r="Q13" s="5">
        <f>O13/'CF conservative'!$O$53</f>
        <v>2.119223258841397</v>
      </c>
    </row>
    <row r="14" spans="1:17" ht="16.5">
      <c r="A14" s="3" t="s">
        <v>66</v>
      </c>
      <c r="B14" s="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5"/>
      <c r="P14" s="5"/>
      <c r="Q14" s="6"/>
    </row>
    <row r="15" spans="1:256" ht="12.75" customHeight="1">
      <c r="A15" s="26" t="s">
        <v>67</v>
      </c>
      <c r="B15" s="26"/>
      <c r="C15" s="29">
        <v>80</v>
      </c>
      <c r="D15" s="29">
        <v>80</v>
      </c>
      <c r="E15" s="29">
        <v>100</v>
      </c>
      <c r="F15" s="29">
        <v>100</v>
      </c>
      <c r="G15" s="29">
        <v>100</v>
      </c>
      <c r="H15" s="29">
        <v>110</v>
      </c>
      <c r="I15" s="29">
        <v>110</v>
      </c>
      <c r="J15" s="29">
        <v>90</v>
      </c>
      <c r="K15" s="29">
        <v>100</v>
      </c>
      <c r="L15" s="29">
        <v>110</v>
      </c>
      <c r="M15" s="29">
        <v>120</v>
      </c>
      <c r="N15" s="29">
        <v>120</v>
      </c>
      <c r="O15" s="29">
        <f>SUM(C15:N15)</f>
        <v>1220</v>
      </c>
      <c r="P15" s="54"/>
      <c r="Q15" s="76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</row>
    <row r="16" spans="1:256" ht="15.75">
      <c r="A16" s="26" t="s">
        <v>68</v>
      </c>
      <c r="B16" s="26"/>
      <c r="C16" s="53">
        <v>6</v>
      </c>
      <c r="D16" s="53">
        <v>6</v>
      </c>
      <c r="E16" s="53">
        <v>6</v>
      </c>
      <c r="F16" s="53">
        <v>6</v>
      </c>
      <c r="G16" s="53">
        <v>6</v>
      </c>
      <c r="H16" s="53">
        <v>6</v>
      </c>
      <c r="I16" s="53">
        <v>6</v>
      </c>
      <c r="J16" s="53">
        <v>6</v>
      </c>
      <c r="K16" s="53">
        <v>6</v>
      </c>
      <c r="L16" s="53">
        <v>6</v>
      </c>
      <c r="M16" s="53">
        <v>6</v>
      </c>
      <c r="N16" s="53">
        <v>6</v>
      </c>
      <c r="O16" s="54"/>
      <c r="P16" s="54"/>
      <c r="Q16" s="76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</row>
    <row r="17" spans="1:256" ht="15.75">
      <c r="A17" s="26" t="s">
        <v>9</v>
      </c>
      <c r="B17" s="26"/>
      <c r="C17" s="29">
        <v>7</v>
      </c>
      <c r="D17" s="29">
        <v>7</v>
      </c>
      <c r="E17" s="29">
        <v>7</v>
      </c>
      <c r="F17" s="29">
        <v>7</v>
      </c>
      <c r="G17" s="29">
        <v>7</v>
      </c>
      <c r="H17" s="29">
        <v>7</v>
      </c>
      <c r="I17" s="29">
        <v>7</v>
      </c>
      <c r="J17" s="29">
        <v>7</v>
      </c>
      <c r="K17" s="29">
        <v>7</v>
      </c>
      <c r="L17" s="29">
        <v>7</v>
      </c>
      <c r="M17" s="29">
        <v>7</v>
      </c>
      <c r="N17" s="29">
        <v>7</v>
      </c>
      <c r="O17" s="54"/>
      <c r="P17" s="54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</row>
    <row r="18" spans="1:256" ht="15.75">
      <c r="A18" s="26" t="s">
        <v>10</v>
      </c>
      <c r="B18" s="26"/>
      <c r="C18" s="29">
        <v>4</v>
      </c>
      <c r="D18" s="29">
        <v>4</v>
      </c>
      <c r="E18" s="29">
        <v>5</v>
      </c>
      <c r="F18" s="29">
        <v>4</v>
      </c>
      <c r="G18" s="29">
        <v>5</v>
      </c>
      <c r="H18" s="29">
        <v>4</v>
      </c>
      <c r="I18" s="29">
        <v>4</v>
      </c>
      <c r="J18" s="29">
        <v>4</v>
      </c>
      <c r="K18" s="29">
        <v>5</v>
      </c>
      <c r="L18" s="29">
        <v>4</v>
      </c>
      <c r="M18" s="29">
        <v>5</v>
      </c>
      <c r="N18" s="29">
        <v>4</v>
      </c>
      <c r="O18" s="30">
        <v>52</v>
      </c>
      <c r="P18" s="54"/>
      <c r="Q18" s="76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</row>
    <row r="19" spans="1:256" ht="15.75">
      <c r="A19" s="78" t="s">
        <v>69</v>
      </c>
      <c r="B19" s="78"/>
      <c r="C19" s="74">
        <v>13440</v>
      </c>
      <c r="D19" s="74">
        <v>13440</v>
      </c>
      <c r="E19" s="74">
        <v>21000</v>
      </c>
      <c r="F19" s="74">
        <v>13440</v>
      </c>
      <c r="G19" s="74">
        <v>13440</v>
      </c>
      <c r="H19" s="74">
        <v>18480</v>
      </c>
      <c r="I19" s="74">
        <v>18480</v>
      </c>
      <c r="J19" s="74">
        <v>15120</v>
      </c>
      <c r="K19" s="74">
        <v>21000</v>
      </c>
      <c r="L19" s="74">
        <v>18480</v>
      </c>
      <c r="M19" s="74">
        <v>25200</v>
      </c>
      <c r="N19" s="74">
        <v>20160</v>
      </c>
      <c r="O19" s="74">
        <f>SUM(C19:N19)</f>
        <v>211680</v>
      </c>
      <c r="P19" s="54">
        <f>O19/'CF conservative'!$O$20</f>
        <v>2.646</v>
      </c>
      <c r="Q19" s="54">
        <f>O19/'CF conservative'!$O$53</f>
        <v>5.740941635929703</v>
      </c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</row>
    <row r="20" spans="1:17" ht="15.75">
      <c r="A20" s="73" t="s">
        <v>70</v>
      </c>
      <c r="B20" s="35">
        <v>20000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5">
        <f>O20/'CF conservative'!$O$20</f>
        <v>0</v>
      </c>
      <c r="Q20" s="5">
        <f>O20/'CF conservative'!$O$53</f>
        <v>0</v>
      </c>
    </row>
    <row r="21" spans="1:17" ht="15.75">
      <c r="A21" s="37" t="s">
        <v>13</v>
      </c>
      <c r="B21" s="35">
        <v>30000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f>SUM(C21:N21)</f>
        <v>0</v>
      </c>
      <c r="P21" s="5">
        <f>O21/'CF conservative'!$O$20</f>
        <v>0</v>
      </c>
      <c r="Q21" s="5">
        <f>O21/'CF conservative'!$O$53</f>
        <v>0</v>
      </c>
    </row>
    <row r="22" spans="1:17" ht="15.75">
      <c r="A22" s="37" t="s">
        <v>71</v>
      </c>
      <c r="B22" s="35">
        <v>40000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f>SUM(C22:N22)</f>
        <v>0</v>
      </c>
      <c r="P22" s="5">
        <f>O22/'CF conservative'!$O$20</f>
        <v>0</v>
      </c>
      <c r="Q22" s="5">
        <f>O22/'CF conservative'!$O$53</f>
        <v>0</v>
      </c>
    </row>
    <row r="23" spans="1:17" ht="16.5">
      <c r="A23" s="3" t="s">
        <v>14</v>
      </c>
      <c r="B23" s="3"/>
      <c r="C23" s="36">
        <f aca="true" t="shared" si="1" ref="C23:O23">SUM(C19:C19)+C13</f>
        <v>91580</v>
      </c>
      <c r="D23" s="36">
        <f t="shared" si="1"/>
        <v>93440.88</v>
      </c>
      <c r="E23" s="36">
        <f t="shared" si="1"/>
        <v>102861.76000000001</v>
      </c>
      <c r="F23" s="36">
        <f t="shared" si="1"/>
        <v>102195.04000000001</v>
      </c>
      <c r="G23" s="36">
        <f t="shared" si="1"/>
        <v>104055.92000000001</v>
      </c>
      <c r="H23" s="36">
        <f t="shared" si="1"/>
        <v>110366.80000000002</v>
      </c>
      <c r="I23" s="36">
        <f t="shared" si="1"/>
        <v>115859.28000000001</v>
      </c>
      <c r="J23" s="36">
        <f t="shared" si="1"/>
        <v>118341.76000000001</v>
      </c>
      <c r="K23" s="36">
        <f t="shared" si="1"/>
        <v>127409.84000000001</v>
      </c>
      <c r="L23" s="36">
        <f t="shared" si="1"/>
        <v>131783.12</v>
      </c>
      <c r="M23" s="36">
        <f t="shared" si="1"/>
        <v>144345.59999999998</v>
      </c>
      <c r="N23" s="36">
        <f t="shared" si="1"/>
        <v>149866.87999999998</v>
      </c>
      <c r="O23" s="36">
        <f t="shared" si="1"/>
        <v>289820</v>
      </c>
      <c r="P23" s="5">
        <f>O23/'CF conservative'!$O$20</f>
        <v>3.62275</v>
      </c>
      <c r="Q23" s="5">
        <f>O23/'CF conservative'!$O$53</f>
        <v>7.8601648947711</v>
      </c>
    </row>
    <row r="24" spans="1:17" ht="16.5">
      <c r="A24" s="38" t="s">
        <v>15</v>
      </c>
      <c r="B24" s="55">
        <f>SUM(B20:B22)</f>
        <v>90000</v>
      </c>
      <c r="C24" s="39">
        <f aca="true" t="shared" si="2" ref="C24:O24">SUM(C23)</f>
        <v>91580</v>
      </c>
      <c r="D24" s="39">
        <f t="shared" si="2"/>
        <v>93440.88</v>
      </c>
      <c r="E24" s="39">
        <f t="shared" si="2"/>
        <v>102861.76000000001</v>
      </c>
      <c r="F24" s="39">
        <f t="shared" si="2"/>
        <v>102195.04000000001</v>
      </c>
      <c r="G24" s="39">
        <f t="shared" si="2"/>
        <v>104055.92000000001</v>
      </c>
      <c r="H24" s="39">
        <f t="shared" si="2"/>
        <v>110366.80000000002</v>
      </c>
      <c r="I24" s="39">
        <f t="shared" si="2"/>
        <v>115859.28000000001</v>
      </c>
      <c r="J24" s="39">
        <f t="shared" si="2"/>
        <v>118341.76000000001</v>
      </c>
      <c r="K24" s="39">
        <f t="shared" si="2"/>
        <v>127409.84000000001</v>
      </c>
      <c r="L24" s="39">
        <f t="shared" si="2"/>
        <v>131783.12</v>
      </c>
      <c r="M24" s="39">
        <f t="shared" si="2"/>
        <v>144345.59999999998</v>
      </c>
      <c r="N24" s="39">
        <f t="shared" si="2"/>
        <v>149866.87999999998</v>
      </c>
      <c r="O24" s="39">
        <f t="shared" si="2"/>
        <v>289820</v>
      </c>
      <c r="P24" s="5">
        <f>O24/'CF conservative'!$O$20</f>
        <v>3.62275</v>
      </c>
      <c r="Q24" s="5">
        <f>O24/'CF conservative'!$O$53</f>
        <v>7.8601648947711</v>
      </c>
    </row>
    <row r="25" spans="1:17" ht="16.5">
      <c r="A25" s="40"/>
      <c r="B25" s="3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5"/>
      <c r="Q25" s="6"/>
    </row>
    <row r="26" spans="1:17" ht="16.5">
      <c r="A26" s="3" t="s">
        <v>16</v>
      </c>
      <c r="B26" s="3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5"/>
      <c r="Q26" s="6"/>
    </row>
    <row r="27" spans="1:17" ht="15.75">
      <c r="A27" s="56" t="s">
        <v>72</v>
      </c>
      <c r="B27" s="57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f>SUM(C27:N27)</f>
        <v>0</v>
      </c>
      <c r="P27" s="5"/>
      <c r="Q27" s="5"/>
    </row>
    <row r="28" spans="1:256" ht="15.75">
      <c r="A28" s="78" t="s">
        <v>97</v>
      </c>
      <c r="B28" s="46">
        <v>0</v>
      </c>
      <c r="C28" s="74">
        <f aca="true" t="shared" si="3" ref="C28:N28">C19*0.21</f>
        <v>2822.4</v>
      </c>
      <c r="D28" s="74">
        <f t="shared" si="3"/>
        <v>2822.4</v>
      </c>
      <c r="E28" s="74">
        <f t="shared" si="3"/>
        <v>4410</v>
      </c>
      <c r="F28" s="74">
        <f t="shared" si="3"/>
        <v>2822.4</v>
      </c>
      <c r="G28" s="74">
        <f t="shared" si="3"/>
        <v>2822.4</v>
      </c>
      <c r="H28" s="74">
        <f t="shared" si="3"/>
        <v>3880.7999999999997</v>
      </c>
      <c r="I28" s="74">
        <f t="shared" si="3"/>
        <v>3880.7999999999997</v>
      </c>
      <c r="J28" s="74">
        <f t="shared" si="3"/>
        <v>3175.2</v>
      </c>
      <c r="K28" s="74">
        <f t="shared" si="3"/>
        <v>4410</v>
      </c>
      <c r="L28" s="74">
        <f t="shared" si="3"/>
        <v>3880.7999999999997</v>
      </c>
      <c r="M28" s="74">
        <f t="shared" si="3"/>
        <v>5292</v>
      </c>
      <c r="N28" s="74">
        <f t="shared" si="3"/>
        <v>4233.599999999999</v>
      </c>
      <c r="O28" s="74">
        <f>SUM(C28:N28)</f>
        <v>44452.799999999996</v>
      </c>
      <c r="P28" s="54">
        <f>O28/'CF conservative'!$O$20</f>
        <v>0.5556599999999999</v>
      </c>
      <c r="Q28" s="54">
        <f>O28/'CF conservative'!$O$53</f>
        <v>1.2055977435452374</v>
      </c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29" spans="1:17" ht="15.75">
      <c r="A29" s="37" t="s">
        <v>75</v>
      </c>
      <c r="B29" s="58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5">
        <f>O29/'CF conservative'!$O$20</f>
        <v>0</v>
      </c>
      <c r="Q29" s="5">
        <f>O29/'CF conservative'!$O$53</f>
        <v>0</v>
      </c>
    </row>
    <row r="30" spans="1:17" ht="15.75">
      <c r="A30" s="37" t="s">
        <v>76</v>
      </c>
      <c r="B30" s="4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5">
        <f>O30/'CF conservative'!$O$20</f>
        <v>0</v>
      </c>
      <c r="Q30" s="5">
        <f>O30/'CF conservative'!$O$53</f>
        <v>0</v>
      </c>
    </row>
    <row r="31" spans="1:17" ht="15.75">
      <c r="A31" s="37" t="s">
        <v>77</v>
      </c>
      <c r="B31" s="4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5">
        <f>O31/'CF conservative'!$O$20</f>
        <v>0</v>
      </c>
      <c r="Q31" s="5">
        <f>O31/'CF conservative'!$O$53</f>
        <v>0</v>
      </c>
    </row>
    <row r="32" spans="1:256" ht="15.75">
      <c r="A32" s="78" t="s">
        <v>78</v>
      </c>
      <c r="B32" s="74">
        <v>0</v>
      </c>
      <c r="C32" s="74">
        <v>2000</v>
      </c>
      <c r="D32" s="74">
        <v>2000</v>
      </c>
      <c r="E32" s="74">
        <v>2500</v>
      </c>
      <c r="F32" s="74">
        <v>2000</v>
      </c>
      <c r="G32" s="74">
        <v>2500</v>
      </c>
      <c r="H32" s="74">
        <v>2000</v>
      </c>
      <c r="I32" s="74">
        <v>2000</v>
      </c>
      <c r="J32" s="74">
        <v>2000</v>
      </c>
      <c r="K32" s="74">
        <v>2500</v>
      </c>
      <c r="L32" s="74">
        <v>2000</v>
      </c>
      <c r="M32" s="74">
        <v>2500</v>
      </c>
      <c r="N32" s="74">
        <v>2000</v>
      </c>
      <c r="O32" s="74">
        <v>500</v>
      </c>
      <c r="P32" s="54">
        <f>O32/'CF conservative'!$O$20</f>
        <v>0.00625</v>
      </c>
      <c r="Q32" s="54">
        <f>O32/'CF conservative'!$O$53</f>
        <v>0.013560425254935995</v>
      </c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  <c r="IR32" s="77"/>
      <c r="IS32" s="77"/>
      <c r="IT32" s="77"/>
      <c r="IU32" s="77"/>
      <c r="IV32" s="77"/>
    </row>
    <row r="33" spans="1:17" ht="15.75">
      <c r="A33" s="37" t="s">
        <v>29</v>
      </c>
      <c r="B33" s="36">
        <v>0</v>
      </c>
      <c r="C33" s="36">
        <v>2704</v>
      </c>
      <c r="D33" s="36">
        <v>2704</v>
      </c>
      <c r="E33" s="36">
        <v>2704</v>
      </c>
      <c r="F33" s="36">
        <v>2704</v>
      </c>
      <c r="G33" s="36">
        <v>2704</v>
      </c>
      <c r="H33" s="36">
        <v>2704</v>
      </c>
      <c r="I33" s="36">
        <v>2704</v>
      </c>
      <c r="J33" s="36">
        <v>2704</v>
      </c>
      <c r="K33" s="36">
        <v>2704</v>
      </c>
      <c r="L33" s="36">
        <v>2704</v>
      </c>
      <c r="M33" s="36">
        <v>2704</v>
      </c>
      <c r="N33" s="36">
        <v>2704</v>
      </c>
      <c r="O33" s="36">
        <f>SUM(C33:N33)</f>
        <v>32448</v>
      </c>
      <c r="P33" s="5">
        <f>O33/'CF conservative'!$O$20</f>
        <v>0.4056</v>
      </c>
      <c r="Q33" s="5">
        <f>O33/'CF conservative'!$O$53</f>
        <v>0.8800173573443263</v>
      </c>
    </row>
    <row r="34" spans="1:17" ht="15.75">
      <c r="A34" s="37" t="s">
        <v>31</v>
      </c>
      <c r="B34" s="36">
        <v>0</v>
      </c>
      <c r="C34" s="36">
        <f aca="true" t="shared" si="4" ref="C34:N34">(C33)*0.18+(C32)*0.18</f>
        <v>846.72</v>
      </c>
      <c r="D34" s="36">
        <f t="shared" si="4"/>
        <v>846.72</v>
      </c>
      <c r="E34" s="36">
        <f t="shared" si="4"/>
        <v>936.72</v>
      </c>
      <c r="F34" s="36">
        <f t="shared" si="4"/>
        <v>846.72</v>
      </c>
      <c r="G34" s="36">
        <f t="shared" si="4"/>
        <v>936.72</v>
      </c>
      <c r="H34" s="36">
        <f t="shared" si="4"/>
        <v>846.72</v>
      </c>
      <c r="I34" s="36">
        <f t="shared" si="4"/>
        <v>846.72</v>
      </c>
      <c r="J34" s="36">
        <f t="shared" si="4"/>
        <v>846.72</v>
      </c>
      <c r="K34" s="36">
        <f t="shared" si="4"/>
        <v>936.72</v>
      </c>
      <c r="L34" s="36">
        <f t="shared" si="4"/>
        <v>846.72</v>
      </c>
      <c r="M34" s="36">
        <f t="shared" si="4"/>
        <v>936.72</v>
      </c>
      <c r="N34" s="36">
        <f t="shared" si="4"/>
        <v>846.72</v>
      </c>
      <c r="O34" s="36">
        <f>SUM(C34:N34)</f>
        <v>10520.64</v>
      </c>
      <c r="P34" s="5">
        <f>O34/'CF conservative'!$O$20</f>
        <v>0.13150799999999999</v>
      </c>
      <c r="Q34" s="5">
        <f>O34/'CF conservative'!$O$53</f>
        <v>0.2853287047081796</v>
      </c>
    </row>
    <row r="35" spans="1:17" ht="15.75">
      <c r="A35" s="37" t="s">
        <v>25</v>
      </c>
      <c r="B35" s="46">
        <v>750</v>
      </c>
      <c r="C35" s="36">
        <v>286</v>
      </c>
      <c r="D35" s="36">
        <v>286</v>
      </c>
      <c r="E35" s="36">
        <v>286</v>
      </c>
      <c r="F35" s="36">
        <v>286</v>
      </c>
      <c r="G35" s="36">
        <v>286</v>
      </c>
      <c r="H35" s="36">
        <v>286</v>
      </c>
      <c r="I35" s="36">
        <v>286</v>
      </c>
      <c r="J35" s="36">
        <v>286</v>
      </c>
      <c r="K35" s="36">
        <v>286</v>
      </c>
      <c r="L35" s="36">
        <v>286</v>
      </c>
      <c r="M35" s="36">
        <v>286</v>
      </c>
      <c r="N35" s="36">
        <v>286</v>
      </c>
      <c r="O35" s="36">
        <f>SUM(C35:N35)</f>
        <v>3432</v>
      </c>
      <c r="P35" s="5">
        <f>O35/'CF conservative'!$O$20</f>
        <v>0.0429</v>
      </c>
      <c r="Q35" s="5">
        <f>O35/'CF conservative'!$O$53</f>
        <v>0.09307875894988067</v>
      </c>
    </row>
    <row r="36" spans="1:17" ht="15.75">
      <c r="A36" s="37" t="s">
        <v>32</v>
      </c>
      <c r="B36" s="46">
        <v>7000</v>
      </c>
      <c r="C36" s="36">
        <v>2000</v>
      </c>
      <c r="D36" s="36">
        <v>2000</v>
      </c>
      <c r="E36" s="36">
        <v>2000</v>
      </c>
      <c r="F36" s="36">
        <v>2000</v>
      </c>
      <c r="G36" s="36">
        <v>2000</v>
      </c>
      <c r="H36" s="36">
        <v>2000</v>
      </c>
      <c r="I36" s="36">
        <v>2000</v>
      </c>
      <c r="J36" s="36">
        <v>2000</v>
      </c>
      <c r="K36" s="36">
        <v>2000</v>
      </c>
      <c r="L36" s="36">
        <v>2000</v>
      </c>
      <c r="M36" s="36">
        <v>2000</v>
      </c>
      <c r="N36" s="36">
        <v>2000</v>
      </c>
      <c r="O36" s="36">
        <f>SUM(C36:N36)</f>
        <v>24000</v>
      </c>
      <c r="P36" s="5">
        <f>O36/'CF conservative'!$O$20</f>
        <v>0.3</v>
      </c>
      <c r="Q36" s="5">
        <f>O36/'CF conservative'!$O$53</f>
        <v>0.6509004122369277</v>
      </c>
    </row>
    <row r="37" spans="1:17" ht="15.75">
      <c r="A37" s="37" t="s">
        <v>33</v>
      </c>
      <c r="B37" s="46">
        <v>2000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2000</v>
      </c>
      <c r="P37" s="5">
        <f>O37/'CF conservative'!$O$20</f>
        <v>0.025</v>
      </c>
      <c r="Q37" s="5">
        <f>O37/'CF conservative'!$O$53</f>
        <v>0.05424170101974398</v>
      </c>
    </row>
    <row r="38" spans="1:17" ht="15.75">
      <c r="A38" s="37" t="s">
        <v>34</v>
      </c>
      <c r="B38" s="46">
        <v>2110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2110</v>
      </c>
      <c r="P38" s="5">
        <f>O38/'CF conservative'!$O$20</f>
        <v>0.026375</v>
      </c>
      <c r="Q38" s="5">
        <f>O38/'CF conservative'!$O$53</f>
        <v>0.0572249945758299</v>
      </c>
    </row>
    <row r="39" spans="1:17" ht="15.75">
      <c r="A39" s="37" t="s">
        <v>35</v>
      </c>
      <c r="B39" s="36">
        <v>0</v>
      </c>
      <c r="C39" s="36">
        <v>20</v>
      </c>
      <c r="D39" s="36">
        <v>20</v>
      </c>
      <c r="E39" s="36">
        <v>20</v>
      </c>
      <c r="F39" s="36">
        <v>20</v>
      </c>
      <c r="G39" s="36">
        <v>20</v>
      </c>
      <c r="H39" s="36">
        <v>20</v>
      </c>
      <c r="I39" s="36">
        <v>20</v>
      </c>
      <c r="J39" s="36">
        <v>20</v>
      </c>
      <c r="K39" s="36">
        <v>20</v>
      </c>
      <c r="L39" s="36">
        <v>20</v>
      </c>
      <c r="M39" s="36">
        <v>20</v>
      </c>
      <c r="N39" s="36">
        <v>20</v>
      </c>
      <c r="O39" s="36">
        <f aca="true" t="shared" si="5" ref="O39:O48">SUM(C39:N39)</f>
        <v>240</v>
      </c>
      <c r="P39" s="5">
        <f>O39/'CF conservative'!$O$20</f>
        <v>0.003</v>
      </c>
      <c r="Q39" s="5">
        <f>O39/'CF conservative'!$O$53</f>
        <v>0.0065090041223692776</v>
      </c>
    </row>
    <row r="40" spans="1:17" ht="15.75">
      <c r="A40" s="37" t="s">
        <v>36</v>
      </c>
      <c r="B40" s="46">
        <v>0</v>
      </c>
      <c r="C40" s="36">
        <v>50</v>
      </c>
      <c r="D40" s="36">
        <v>50</v>
      </c>
      <c r="E40" s="36">
        <v>50</v>
      </c>
      <c r="F40" s="36">
        <v>50</v>
      </c>
      <c r="G40" s="36">
        <v>50</v>
      </c>
      <c r="H40" s="36">
        <v>50</v>
      </c>
      <c r="I40" s="36">
        <v>50</v>
      </c>
      <c r="J40" s="36">
        <v>50</v>
      </c>
      <c r="K40" s="36">
        <v>50</v>
      </c>
      <c r="L40" s="36">
        <v>50</v>
      </c>
      <c r="M40" s="36">
        <v>50</v>
      </c>
      <c r="N40" s="36">
        <v>50</v>
      </c>
      <c r="O40" s="36">
        <f t="shared" si="5"/>
        <v>600</v>
      </c>
      <c r="P40" s="5">
        <f>O40/'CF conservative'!$O$20</f>
        <v>0.0075</v>
      </c>
      <c r="Q40" s="5">
        <f>O40/'CF conservative'!$O$53</f>
        <v>0.016272510305923193</v>
      </c>
    </row>
    <row r="41" spans="1:17" ht="15.75">
      <c r="A41" s="37" t="s">
        <v>37</v>
      </c>
      <c r="B41" s="36">
        <v>0</v>
      </c>
      <c r="C41" s="36">
        <v>350</v>
      </c>
      <c r="D41" s="36">
        <v>350</v>
      </c>
      <c r="E41" s="36">
        <v>350</v>
      </c>
      <c r="F41" s="36">
        <v>350</v>
      </c>
      <c r="G41" s="36">
        <v>350</v>
      </c>
      <c r="H41" s="36">
        <v>350</v>
      </c>
      <c r="I41" s="36">
        <v>350</v>
      </c>
      <c r="J41" s="36">
        <v>350</v>
      </c>
      <c r="K41" s="36">
        <v>350</v>
      </c>
      <c r="L41" s="36">
        <v>350</v>
      </c>
      <c r="M41" s="36">
        <v>350</v>
      </c>
      <c r="N41" s="36">
        <v>350</v>
      </c>
      <c r="O41" s="36">
        <f t="shared" si="5"/>
        <v>4200</v>
      </c>
      <c r="P41" s="5">
        <f>O41/'CF conservative'!$O$20</f>
        <v>0.0525</v>
      </c>
      <c r="Q41" s="5">
        <f>O41/'CF conservative'!$O$53</f>
        <v>0.11390757214146235</v>
      </c>
    </row>
    <row r="42" spans="1:17" ht="15.75">
      <c r="A42" s="37" t="s">
        <v>38</v>
      </c>
      <c r="B42" s="36">
        <v>0</v>
      </c>
      <c r="C42" s="36">
        <v>100</v>
      </c>
      <c r="D42" s="36">
        <v>100</v>
      </c>
      <c r="E42" s="36">
        <v>100</v>
      </c>
      <c r="F42" s="36">
        <v>100</v>
      </c>
      <c r="G42" s="36">
        <v>100</v>
      </c>
      <c r="H42" s="36">
        <v>100</v>
      </c>
      <c r="I42" s="36">
        <v>100</v>
      </c>
      <c r="J42" s="36">
        <v>100</v>
      </c>
      <c r="K42" s="36">
        <v>100</v>
      </c>
      <c r="L42" s="36">
        <v>100</v>
      </c>
      <c r="M42" s="36">
        <v>100</v>
      </c>
      <c r="N42" s="36">
        <v>100</v>
      </c>
      <c r="O42" s="36">
        <f t="shared" si="5"/>
        <v>1200</v>
      </c>
      <c r="P42" s="5">
        <f>O42/'CF conservative'!$O$20</f>
        <v>0.015</v>
      </c>
      <c r="Q42" s="5">
        <f>O42/'CF conservative'!$O$53</f>
        <v>0.03254502061184639</v>
      </c>
    </row>
    <row r="43" spans="1:17" ht="15.75">
      <c r="A43" s="37" t="s">
        <v>39</v>
      </c>
      <c r="B43" s="36">
        <v>0</v>
      </c>
      <c r="C43" s="36">
        <v>200</v>
      </c>
      <c r="D43" s="36">
        <f>C43</f>
        <v>200</v>
      </c>
      <c r="E43" s="36">
        <f>D43</f>
        <v>200</v>
      </c>
      <c r="F43" s="36">
        <v>200</v>
      </c>
      <c r="G43" s="36">
        <v>200</v>
      </c>
      <c r="H43" s="36">
        <v>200</v>
      </c>
      <c r="I43" s="36">
        <v>200</v>
      </c>
      <c r="J43" s="36">
        <v>200</v>
      </c>
      <c r="K43" s="36">
        <v>200</v>
      </c>
      <c r="L43" s="36">
        <v>200</v>
      </c>
      <c r="M43" s="36">
        <v>200</v>
      </c>
      <c r="N43" s="36">
        <v>200</v>
      </c>
      <c r="O43" s="36">
        <f t="shared" si="5"/>
        <v>2400</v>
      </c>
      <c r="P43" s="5">
        <f>O43/'CF conservative'!$O$20</f>
        <v>0.03</v>
      </c>
      <c r="Q43" s="5">
        <f>O43/'CF conservative'!$O$53</f>
        <v>0.06509004122369277</v>
      </c>
    </row>
    <row r="44" spans="1:17" ht="15.75">
      <c r="A44" s="37" t="s">
        <v>79</v>
      </c>
      <c r="B44" s="36">
        <v>0</v>
      </c>
      <c r="C44" s="36">
        <v>0</v>
      </c>
      <c r="D44" s="36">
        <v>0</v>
      </c>
      <c r="E44" s="36">
        <v>350</v>
      </c>
      <c r="F44" s="36">
        <v>0</v>
      </c>
      <c r="G44" s="36">
        <v>0</v>
      </c>
      <c r="H44" s="36">
        <v>350</v>
      </c>
      <c r="I44" s="36">
        <v>0</v>
      </c>
      <c r="J44" s="36">
        <v>0</v>
      </c>
      <c r="K44" s="36">
        <v>350</v>
      </c>
      <c r="L44" s="36">
        <v>0</v>
      </c>
      <c r="M44" s="36">
        <v>0</v>
      </c>
      <c r="N44" s="36">
        <v>350</v>
      </c>
      <c r="O44" s="36">
        <f t="shared" si="5"/>
        <v>1400</v>
      </c>
      <c r="P44" s="5">
        <f>O44/'CF conservative'!$O$20</f>
        <v>0.0175</v>
      </c>
      <c r="Q44" s="5">
        <f>O44/'CF conservative'!$O$53</f>
        <v>0.03796919071382079</v>
      </c>
    </row>
    <row r="45" spans="1:17" ht="15.75">
      <c r="A45" s="37" t="s">
        <v>41</v>
      </c>
      <c r="B45" s="46">
        <v>0</v>
      </c>
      <c r="C45" s="36">
        <v>200</v>
      </c>
      <c r="D45" s="36">
        <v>200</v>
      </c>
      <c r="E45" s="36">
        <v>200</v>
      </c>
      <c r="F45" s="36">
        <v>200</v>
      </c>
      <c r="G45" s="36">
        <v>200</v>
      </c>
      <c r="H45" s="36">
        <v>200</v>
      </c>
      <c r="I45" s="36">
        <v>200</v>
      </c>
      <c r="J45" s="36">
        <v>200</v>
      </c>
      <c r="K45" s="36">
        <v>200</v>
      </c>
      <c r="L45" s="36">
        <v>200</v>
      </c>
      <c r="M45" s="36">
        <v>200</v>
      </c>
      <c r="N45" s="36">
        <v>200</v>
      </c>
      <c r="O45" s="36">
        <f t="shared" si="5"/>
        <v>2400</v>
      </c>
      <c r="P45" s="5">
        <f>O45/'CF conservative'!$O$20</f>
        <v>0.03</v>
      </c>
      <c r="Q45" s="5">
        <f>O45/'CF conservative'!$O$53</f>
        <v>0.06509004122369277</v>
      </c>
    </row>
    <row r="46" spans="1:17" ht="15.75">
      <c r="A46" s="37" t="s">
        <v>42</v>
      </c>
      <c r="B46" s="79">
        <v>0</v>
      </c>
      <c r="C46" s="46">
        <v>806</v>
      </c>
      <c r="D46" s="46">
        <v>806</v>
      </c>
      <c r="E46" s="46">
        <v>806</v>
      </c>
      <c r="F46" s="46">
        <v>806</v>
      </c>
      <c r="G46" s="46">
        <v>806</v>
      </c>
      <c r="H46" s="46">
        <v>806</v>
      </c>
      <c r="I46" s="46">
        <v>806</v>
      </c>
      <c r="J46" s="46">
        <v>806</v>
      </c>
      <c r="K46" s="46">
        <v>806</v>
      </c>
      <c r="L46" s="46">
        <v>806</v>
      </c>
      <c r="M46" s="46">
        <v>806</v>
      </c>
      <c r="N46" s="46">
        <v>806</v>
      </c>
      <c r="O46" s="36">
        <f t="shared" si="5"/>
        <v>9672</v>
      </c>
      <c r="P46" s="5">
        <f>O46/'CF conservative'!$O$20</f>
        <v>0.1209</v>
      </c>
      <c r="Q46" s="5">
        <f>O46/'CF conservative'!$O$53</f>
        <v>0.26231286613148186</v>
      </c>
    </row>
    <row r="47" spans="1:17" ht="16.5">
      <c r="A47" s="38" t="s">
        <v>43</v>
      </c>
      <c r="B47" s="48">
        <f>SUM(B27:B45)</f>
        <v>11860</v>
      </c>
      <c r="C47" s="41">
        <f aca="true" t="shared" si="6" ref="C47:N47">SUM(C28:C45)</f>
        <v>11579.119999999999</v>
      </c>
      <c r="D47" s="41">
        <f t="shared" si="6"/>
        <v>11579.119999999999</v>
      </c>
      <c r="E47" s="41">
        <f t="shared" si="6"/>
        <v>14106.72</v>
      </c>
      <c r="F47" s="41">
        <f t="shared" si="6"/>
        <v>11579.119999999999</v>
      </c>
      <c r="G47" s="41">
        <f t="shared" si="6"/>
        <v>12169.119999999999</v>
      </c>
      <c r="H47" s="41">
        <f t="shared" si="6"/>
        <v>12987.519999999999</v>
      </c>
      <c r="I47" s="41">
        <f t="shared" si="6"/>
        <v>12637.519999999999</v>
      </c>
      <c r="J47" s="41">
        <f t="shared" si="6"/>
        <v>11931.92</v>
      </c>
      <c r="K47" s="41">
        <f t="shared" si="6"/>
        <v>14106.72</v>
      </c>
      <c r="L47" s="41">
        <f t="shared" si="6"/>
        <v>12637.519999999999</v>
      </c>
      <c r="M47" s="41">
        <f t="shared" si="6"/>
        <v>14638.72</v>
      </c>
      <c r="N47" s="41">
        <f t="shared" si="6"/>
        <v>13340.319999999998</v>
      </c>
      <c r="O47" s="59">
        <f t="shared" si="5"/>
        <v>153293.44</v>
      </c>
      <c r="P47" s="5">
        <f>O47/'CF conservative'!$O$20</f>
        <v>1.916168</v>
      </c>
      <c r="Q47" s="5">
        <f>O47/'CF conservative'!$O$53</f>
        <v>4.157448470384031</v>
      </c>
    </row>
    <row r="48" spans="1:17" ht="16.5">
      <c r="A48" s="3" t="s">
        <v>44</v>
      </c>
      <c r="B48" s="49">
        <f aca="true" t="shared" si="7" ref="B48:N48">SUM(B47:B47)</f>
        <v>11860</v>
      </c>
      <c r="C48" s="49">
        <f t="shared" si="7"/>
        <v>11579.119999999999</v>
      </c>
      <c r="D48" s="49">
        <f t="shared" si="7"/>
        <v>11579.119999999999</v>
      </c>
      <c r="E48" s="49">
        <f t="shared" si="7"/>
        <v>14106.72</v>
      </c>
      <c r="F48" s="49">
        <f t="shared" si="7"/>
        <v>11579.119999999999</v>
      </c>
      <c r="G48" s="49">
        <f t="shared" si="7"/>
        <v>12169.119999999999</v>
      </c>
      <c r="H48" s="49">
        <f t="shared" si="7"/>
        <v>12987.519999999999</v>
      </c>
      <c r="I48" s="49">
        <f t="shared" si="7"/>
        <v>12637.519999999999</v>
      </c>
      <c r="J48" s="49">
        <f t="shared" si="7"/>
        <v>11931.92</v>
      </c>
      <c r="K48" s="49">
        <f t="shared" si="7"/>
        <v>14106.72</v>
      </c>
      <c r="L48" s="49">
        <f t="shared" si="7"/>
        <v>12637.519999999999</v>
      </c>
      <c r="M48" s="49">
        <f t="shared" si="7"/>
        <v>14638.72</v>
      </c>
      <c r="N48" s="49">
        <f t="shared" si="7"/>
        <v>13340.319999999998</v>
      </c>
      <c r="O48" s="50">
        <f t="shared" si="5"/>
        <v>153293.44</v>
      </c>
      <c r="P48" s="5">
        <f>O48/'CF conservative'!$O$20</f>
        <v>1.916168</v>
      </c>
      <c r="Q48" s="5">
        <f>O48/'CF conservative'!$O$53</f>
        <v>4.157448470384031</v>
      </c>
    </row>
    <row r="49" spans="1:17" ht="16.5">
      <c r="A49" s="3" t="s">
        <v>45</v>
      </c>
      <c r="B49" s="49">
        <f aca="true" t="shared" si="8" ref="B49:O49">B24-B48</f>
        <v>78140</v>
      </c>
      <c r="C49" s="49">
        <f t="shared" si="8"/>
        <v>80000.88</v>
      </c>
      <c r="D49" s="49">
        <f t="shared" si="8"/>
        <v>81861.76000000001</v>
      </c>
      <c r="E49" s="49">
        <f t="shared" si="8"/>
        <v>88755.04000000001</v>
      </c>
      <c r="F49" s="49">
        <f t="shared" si="8"/>
        <v>90615.92000000001</v>
      </c>
      <c r="G49" s="49">
        <f t="shared" si="8"/>
        <v>91886.80000000002</v>
      </c>
      <c r="H49" s="49">
        <f t="shared" si="8"/>
        <v>97379.28000000001</v>
      </c>
      <c r="I49" s="49">
        <f t="shared" si="8"/>
        <v>103221.76000000001</v>
      </c>
      <c r="J49" s="49">
        <f t="shared" si="8"/>
        <v>106409.84000000001</v>
      </c>
      <c r="K49" s="49">
        <f t="shared" si="8"/>
        <v>113303.12000000001</v>
      </c>
      <c r="L49" s="49">
        <f t="shared" si="8"/>
        <v>119145.59999999999</v>
      </c>
      <c r="M49" s="49">
        <f t="shared" si="8"/>
        <v>129706.87999999998</v>
      </c>
      <c r="N49" s="80">
        <f t="shared" si="8"/>
        <v>136526.55999999997</v>
      </c>
      <c r="O49" s="80">
        <f t="shared" si="8"/>
        <v>136526.56</v>
      </c>
      <c r="P49" s="5">
        <f>O49/'CF conservative'!$O$20</f>
        <v>1.706582</v>
      </c>
      <c r="Q49" s="5">
        <f>O49/'CF conservative'!$O$53</f>
        <v>3.7027164243870687</v>
      </c>
    </row>
    <row r="50" spans="1:17" ht="15.75">
      <c r="A50" s="73"/>
      <c r="Q50" s="73"/>
    </row>
    <row r="51" spans="1:16" ht="15.75">
      <c r="A51" s="73"/>
      <c r="B51" s="81"/>
      <c r="C51" s="81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5" ht="15.75">
      <c r="A52" s="1" t="s">
        <v>98</v>
      </c>
      <c r="O52" s="34"/>
    </row>
  </sheetData>
  <sheetProtection/>
  <printOptions horizontalCentered="1" verticalCentered="1"/>
  <pageMargins left="0.5" right="0.5" top="0.5" bottom="0.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8"/>
  <sheetViews>
    <sheetView showOutlineSymbols="0" zoomScale="87" zoomScaleNormal="87" zoomScalePageLayoutView="0" workbookViewId="0" topLeftCell="A18">
      <selection activeCell="L23" sqref="L23"/>
    </sheetView>
  </sheetViews>
  <sheetFormatPr defaultColWidth="9.6640625" defaultRowHeight="15"/>
  <cols>
    <col min="1" max="3" width="9.6640625" style="1" customWidth="1"/>
    <col min="4" max="4" width="11.6640625" style="1" customWidth="1"/>
    <col min="5" max="5" width="9.6640625" style="1" customWidth="1"/>
    <col min="6" max="6" width="12.6640625" style="1" customWidth="1"/>
    <col min="7" max="7" width="9.6640625" style="1" customWidth="1"/>
    <col min="8" max="8" width="13.6640625" style="1" customWidth="1"/>
    <col min="9" max="16384" width="9.6640625" style="1" customWidth="1"/>
  </cols>
  <sheetData>
    <row r="1" spans="1:8" ht="18.75">
      <c r="A1" s="2" t="s">
        <v>99</v>
      </c>
      <c r="B1" s="2"/>
      <c r="C1" s="2"/>
      <c r="D1" s="2"/>
      <c r="E1" s="2"/>
      <c r="F1" s="2"/>
      <c r="G1" s="2"/>
      <c r="H1" s="2"/>
    </row>
    <row r="2" spans="1:8" ht="16.5">
      <c r="A2" s="3"/>
      <c r="B2" s="82"/>
      <c r="C2" s="82"/>
      <c r="D2" s="82"/>
      <c r="E2" s="82"/>
      <c r="F2" s="82"/>
      <c r="G2" s="82"/>
      <c r="H2" s="82"/>
    </row>
    <row r="3" spans="1:8" ht="16.5">
      <c r="A3" s="3"/>
      <c r="B3" s="82"/>
      <c r="C3" s="82"/>
      <c r="D3" s="82"/>
      <c r="E3" s="82"/>
      <c r="F3" s="82"/>
      <c r="G3" s="82"/>
      <c r="H3" s="82"/>
    </row>
    <row r="4" spans="1:8" ht="18.75">
      <c r="A4" s="2" t="s">
        <v>191</v>
      </c>
      <c r="B4" s="82"/>
      <c r="C4" s="82"/>
      <c r="D4" s="82"/>
      <c r="E4" s="82"/>
      <c r="F4" s="82"/>
      <c r="G4" s="36"/>
      <c r="H4" s="82"/>
    </row>
    <row r="5" spans="1:8" ht="18.75">
      <c r="A5" s="2"/>
      <c r="B5" s="82"/>
      <c r="C5" s="82"/>
      <c r="D5" s="82"/>
      <c r="E5" s="82"/>
      <c r="F5" s="82"/>
      <c r="G5" s="82"/>
      <c r="H5" s="82"/>
    </row>
    <row r="6" spans="1:8" ht="15.75">
      <c r="A6" s="83" t="s">
        <v>100</v>
      </c>
      <c r="B6" s="82"/>
      <c r="C6" s="82"/>
      <c r="D6" s="82"/>
      <c r="E6" s="82"/>
      <c r="F6" s="82"/>
      <c r="G6" s="82"/>
      <c r="H6" s="82"/>
    </row>
    <row r="7" spans="1:9" ht="16.5">
      <c r="A7" s="84"/>
      <c r="B7" s="82"/>
      <c r="C7" s="82"/>
      <c r="D7" s="14" t="s">
        <v>48</v>
      </c>
      <c r="E7" s="14" t="s">
        <v>135</v>
      </c>
      <c r="F7" s="14" t="s">
        <v>136</v>
      </c>
      <c r="G7" s="14" t="s">
        <v>135</v>
      </c>
      <c r="H7" s="14" t="s">
        <v>137</v>
      </c>
      <c r="I7" s="14" t="s">
        <v>135</v>
      </c>
    </row>
    <row r="8" spans="1:8" ht="15.75">
      <c r="A8" s="84"/>
      <c r="B8" s="82"/>
      <c r="C8" s="82"/>
      <c r="D8" s="85"/>
      <c r="E8" s="85"/>
      <c r="F8" s="85"/>
      <c r="G8" s="85"/>
      <c r="H8" s="85" t="s">
        <v>3</v>
      </c>
    </row>
    <row r="9" spans="1:8" ht="16.5">
      <c r="A9" s="3" t="s">
        <v>101</v>
      </c>
      <c r="B9" s="37"/>
      <c r="C9" s="82"/>
      <c r="D9" s="85" t="s">
        <v>3</v>
      </c>
      <c r="E9" s="85"/>
      <c r="F9" s="86">
        <v>0.03</v>
      </c>
      <c r="G9" s="85"/>
      <c r="H9" s="86">
        <v>0.03</v>
      </c>
    </row>
    <row r="10" spans="1:8" ht="18.75">
      <c r="A10" s="2" t="s">
        <v>102</v>
      </c>
      <c r="B10" s="37"/>
      <c r="C10" s="82"/>
      <c r="D10" s="85"/>
      <c r="E10" s="85"/>
      <c r="F10" s="85" t="s">
        <v>3</v>
      </c>
      <c r="G10" s="85"/>
      <c r="H10" s="85" t="s">
        <v>3</v>
      </c>
    </row>
    <row r="11" spans="1:10" ht="16.5">
      <c r="A11" s="3" t="s">
        <v>103</v>
      </c>
      <c r="B11" s="37"/>
      <c r="C11" s="82"/>
      <c r="D11" s="87">
        <v>211680</v>
      </c>
      <c r="E11" s="88">
        <f>D11/$D$11</f>
        <v>1</v>
      </c>
      <c r="F11" s="87">
        <v>222264</v>
      </c>
      <c r="G11" s="88">
        <f>F11/$F$11</f>
        <v>1</v>
      </c>
      <c r="H11" s="87">
        <v>233377</v>
      </c>
      <c r="I11" s="89">
        <f>H11/$H$11</f>
        <v>1</v>
      </c>
      <c r="J11" s="22"/>
    </row>
    <row r="12" spans="1:10" ht="16.5">
      <c r="A12" s="3" t="s">
        <v>104</v>
      </c>
      <c r="B12" s="37"/>
      <c r="C12" s="82"/>
      <c r="D12" s="90" t="s">
        <v>3</v>
      </c>
      <c r="E12" s="90"/>
      <c r="F12" s="90"/>
      <c r="G12" s="90"/>
      <c r="H12" s="90" t="s">
        <v>3</v>
      </c>
      <c r="I12" s="22"/>
      <c r="J12" s="22"/>
    </row>
    <row r="13" spans="1:10" ht="15.75">
      <c r="A13" s="82" t="s">
        <v>105</v>
      </c>
      <c r="B13" s="82"/>
      <c r="C13" s="82"/>
      <c r="D13" s="91">
        <v>2000</v>
      </c>
      <c r="E13" s="88">
        <f>D13/$D$11</f>
        <v>0.00944822373393802</v>
      </c>
      <c r="F13" s="91">
        <v>2000</v>
      </c>
      <c r="G13" s="88">
        <f>F13/$F$11</f>
        <v>0.008998308318036208</v>
      </c>
      <c r="H13" s="91">
        <v>2000</v>
      </c>
      <c r="I13" s="89">
        <f>H13/$H$11</f>
        <v>0.00856982478993217</v>
      </c>
      <c r="J13" s="22"/>
    </row>
    <row r="14" spans="1:10" ht="15.75">
      <c r="A14" s="82" t="s">
        <v>106</v>
      </c>
      <c r="B14" s="82"/>
      <c r="C14" s="92"/>
      <c r="D14" s="91">
        <v>63504</v>
      </c>
      <c r="E14" s="88">
        <f>D14/$D$11</f>
        <v>0.3</v>
      </c>
      <c r="F14" s="91">
        <v>66679</v>
      </c>
      <c r="G14" s="88">
        <f>F14/$F$11</f>
        <v>0.2999991001691682</v>
      </c>
      <c r="H14" s="91">
        <v>70013</v>
      </c>
      <c r="I14" s="89">
        <f>H14/$H$11</f>
        <v>0.2999995715087605</v>
      </c>
      <c r="J14" s="22"/>
    </row>
    <row r="15" spans="1:10" ht="15.75">
      <c r="A15" s="93" t="s">
        <v>107</v>
      </c>
      <c r="B15" s="82"/>
      <c r="C15" s="82"/>
      <c r="D15" s="91">
        <v>58448</v>
      </c>
      <c r="E15" s="88">
        <f>D15/$D$11</f>
        <v>0.27611489040060466</v>
      </c>
      <c r="F15" s="91">
        <v>45369</v>
      </c>
      <c r="G15" s="88">
        <f>F15/$F$11</f>
        <v>0.20412212504049237</v>
      </c>
      <c r="H15" s="91">
        <v>48912</v>
      </c>
      <c r="I15" s="89">
        <f>H15/$H$11</f>
        <v>0.20958363506258115</v>
      </c>
      <c r="J15" s="22"/>
    </row>
    <row r="16" spans="1:10" ht="15.75">
      <c r="A16" s="82" t="s">
        <v>108</v>
      </c>
      <c r="B16" s="82"/>
      <c r="C16" s="82"/>
      <c r="D16" s="94">
        <v>-2000</v>
      </c>
      <c r="E16" s="88">
        <f>D16/$D$11</f>
        <v>-0.00944822373393802</v>
      </c>
      <c r="F16" s="94">
        <v>-2000</v>
      </c>
      <c r="G16" s="88">
        <f>F16/$F$11</f>
        <v>-0.008998308318036208</v>
      </c>
      <c r="H16" s="94">
        <v>-2000</v>
      </c>
      <c r="I16" s="89">
        <f>H16/$H$11</f>
        <v>-0.00856982478993217</v>
      </c>
      <c r="J16" s="22"/>
    </row>
    <row r="17" spans="1:10" ht="16.5">
      <c r="A17" s="3" t="s">
        <v>109</v>
      </c>
      <c r="B17" s="84"/>
      <c r="C17" s="95"/>
      <c r="D17" s="87">
        <f>SUM(D13:D16)</f>
        <v>121952</v>
      </c>
      <c r="E17" s="88">
        <f>D17/$D$11</f>
        <v>0.5761148904006047</v>
      </c>
      <c r="F17" s="87">
        <f>SUM(F13:F16)</f>
        <v>112048</v>
      </c>
      <c r="G17" s="88">
        <f>F17/$F$11</f>
        <v>0.5041212252096606</v>
      </c>
      <c r="H17" s="87">
        <f>SUM(H13:H16)</f>
        <v>118925</v>
      </c>
      <c r="I17" s="89">
        <f>H17/$H$11</f>
        <v>0.5095832065713416</v>
      </c>
      <c r="J17" s="22"/>
    </row>
    <row r="18" spans="1:10" ht="15.75">
      <c r="A18" s="82"/>
      <c r="B18" s="82"/>
      <c r="C18" s="82"/>
      <c r="D18" s="91"/>
      <c r="E18" s="91"/>
      <c r="F18" s="91"/>
      <c r="G18" s="91"/>
      <c r="H18" s="91"/>
      <c r="I18" s="22"/>
      <c r="J18" s="22"/>
    </row>
    <row r="19" spans="1:10" ht="15.75">
      <c r="A19" s="82"/>
      <c r="B19" s="82"/>
      <c r="C19" s="82"/>
      <c r="D19" s="91"/>
      <c r="E19" s="91"/>
      <c r="F19" s="91"/>
      <c r="G19" s="91"/>
      <c r="H19" s="91"/>
      <c r="I19" s="22"/>
      <c r="J19" s="22"/>
    </row>
    <row r="20" spans="1:10" ht="16.5">
      <c r="A20" s="3" t="s">
        <v>110</v>
      </c>
      <c r="B20" s="37"/>
      <c r="C20" s="96"/>
      <c r="D20" s="87">
        <f>D11-D17</f>
        <v>89728</v>
      </c>
      <c r="E20" s="88">
        <f>D20/$D$11</f>
        <v>0.4238851095993953</v>
      </c>
      <c r="F20" s="87">
        <f>F11-F17</f>
        <v>110216</v>
      </c>
      <c r="G20" s="88">
        <f>F20/$F$11</f>
        <v>0.4958787747903394</v>
      </c>
      <c r="H20" s="87">
        <f>H11-H17</f>
        <v>114452</v>
      </c>
      <c r="I20" s="89">
        <f>H20/$H$11</f>
        <v>0.49041679342865835</v>
      </c>
      <c r="J20" s="22"/>
    </row>
    <row r="21" spans="1:10" ht="15.75">
      <c r="A21" s="37"/>
      <c r="B21" s="37"/>
      <c r="C21" s="84"/>
      <c r="D21" s="87"/>
      <c r="E21" s="87"/>
      <c r="F21" s="87"/>
      <c r="G21" s="87"/>
      <c r="H21" s="87"/>
      <c r="I21" s="22"/>
      <c r="J21" s="22"/>
    </row>
    <row r="22" spans="1:10" ht="18.75">
      <c r="A22" s="2" t="s">
        <v>111</v>
      </c>
      <c r="B22" s="37"/>
      <c r="C22" s="82"/>
      <c r="D22" s="91"/>
      <c r="E22" s="91"/>
      <c r="F22" s="91"/>
      <c r="G22" s="91"/>
      <c r="H22" s="91"/>
      <c r="I22" s="22"/>
      <c r="J22" s="22"/>
    </row>
    <row r="23" spans="1:10" ht="15.75">
      <c r="A23" s="37" t="s">
        <v>112</v>
      </c>
      <c r="B23" s="82"/>
      <c r="C23" s="82"/>
      <c r="D23" s="91">
        <v>1500</v>
      </c>
      <c r="E23" s="88">
        <f aca="true" t="shared" si="0" ref="E23:E41">D23/$D$11</f>
        <v>0.007086167800453515</v>
      </c>
      <c r="F23" s="91">
        <v>2000</v>
      </c>
      <c r="G23" s="88">
        <f aca="true" t="shared" si="1" ref="G23:G41">F23/$F$11</f>
        <v>0.008998308318036208</v>
      </c>
      <c r="H23" s="91">
        <v>2000</v>
      </c>
      <c r="I23" s="89">
        <f aca="true" t="shared" si="2" ref="I23:I41">H23/$H$11</f>
        <v>0.00856982478993217</v>
      </c>
      <c r="J23" s="22"/>
    </row>
    <row r="24" spans="1:10" ht="15.75">
      <c r="A24" s="37" t="s">
        <v>113</v>
      </c>
      <c r="B24" s="82"/>
      <c r="C24" s="82"/>
      <c r="D24" s="91">
        <v>24000</v>
      </c>
      <c r="E24" s="88">
        <f t="shared" si="0"/>
        <v>0.11337868480725624</v>
      </c>
      <c r="F24" s="91">
        <v>24000</v>
      </c>
      <c r="G24" s="88">
        <f t="shared" si="1"/>
        <v>0.10797969981643452</v>
      </c>
      <c r="H24" s="91">
        <v>24000</v>
      </c>
      <c r="I24" s="89">
        <f t="shared" si="2"/>
        <v>0.10283789747918604</v>
      </c>
      <c r="J24" s="22"/>
    </row>
    <row r="25" spans="1:10" ht="15.75">
      <c r="A25" s="37" t="s">
        <v>114</v>
      </c>
      <c r="B25" s="82"/>
      <c r="C25" s="82"/>
      <c r="D25" s="91">
        <v>2000</v>
      </c>
      <c r="E25" s="88">
        <f t="shared" si="0"/>
        <v>0.00944822373393802</v>
      </c>
      <c r="F25" s="91">
        <v>2400</v>
      </c>
      <c r="G25" s="88">
        <f t="shared" si="1"/>
        <v>0.010797969981643452</v>
      </c>
      <c r="H25" s="91">
        <v>2900</v>
      </c>
      <c r="I25" s="89">
        <f t="shared" si="2"/>
        <v>0.012426245945401647</v>
      </c>
      <c r="J25" s="22"/>
    </row>
    <row r="26" spans="1:10" ht="15.75">
      <c r="A26" s="37" t="s">
        <v>115</v>
      </c>
      <c r="B26" s="82"/>
      <c r="C26" s="82"/>
      <c r="D26" s="91">
        <v>1325</v>
      </c>
      <c r="E26" s="88">
        <f t="shared" si="0"/>
        <v>0.006259448223733938</v>
      </c>
      <c r="F26" s="91">
        <v>1325</v>
      </c>
      <c r="G26" s="88">
        <f t="shared" si="1"/>
        <v>0.005961379260698989</v>
      </c>
      <c r="H26" s="91">
        <v>1325</v>
      </c>
      <c r="I26" s="89">
        <f t="shared" si="2"/>
        <v>0.005677508923330062</v>
      </c>
      <c r="J26" s="22"/>
    </row>
    <row r="27" spans="1:10" ht="15.75">
      <c r="A27" s="37" t="s">
        <v>116</v>
      </c>
      <c r="B27" s="82"/>
      <c r="C27" s="82"/>
      <c r="D27" s="91">
        <v>240</v>
      </c>
      <c r="E27" s="88">
        <f t="shared" si="0"/>
        <v>0.0011337868480725624</v>
      </c>
      <c r="F27" s="91">
        <v>275</v>
      </c>
      <c r="G27" s="88">
        <f t="shared" si="1"/>
        <v>0.0012372673937299788</v>
      </c>
      <c r="H27" s="91">
        <v>300</v>
      </c>
      <c r="I27" s="89">
        <f t="shared" si="2"/>
        <v>0.0012854737184898254</v>
      </c>
      <c r="J27" s="22"/>
    </row>
    <row r="28" spans="1:10" ht="15.75">
      <c r="A28" s="37" t="s">
        <v>117</v>
      </c>
      <c r="B28" s="82"/>
      <c r="C28" s="82"/>
      <c r="D28" s="91">
        <v>850</v>
      </c>
      <c r="E28" s="88">
        <f t="shared" si="0"/>
        <v>0.004015495086923658</v>
      </c>
      <c r="F28" s="91">
        <v>650</v>
      </c>
      <c r="G28" s="88">
        <f t="shared" si="1"/>
        <v>0.002924450203361768</v>
      </c>
      <c r="H28" s="91">
        <v>700</v>
      </c>
      <c r="I28" s="89">
        <f t="shared" si="2"/>
        <v>0.0029994386764762592</v>
      </c>
      <c r="J28" s="22"/>
    </row>
    <row r="29" spans="1:10" ht="15.75">
      <c r="A29" s="37" t="s">
        <v>118</v>
      </c>
      <c r="B29" s="82"/>
      <c r="C29" s="82"/>
      <c r="D29" s="91">
        <v>1200</v>
      </c>
      <c r="E29" s="88">
        <f t="shared" si="0"/>
        <v>0.005668934240362812</v>
      </c>
      <c r="F29" s="91">
        <v>1400</v>
      </c>
      <c r="G29" s="88">
        <f t="shared" si="1"/>
        <v>0.0062988158226253465</v>
      </c>
      <c r="H29" s="91">
        <v>1600</v>
      </c>
      <c r="I29" s="89">
        <f t="shared" si="2"/>
        <v>0.006855859831945736</v>
      </c>
      <c r="J29" s="22"/>
    </row>
    <row r="30" spans="1:10" ht="15.75">
      <c r="A30" s="37" t="s">
        <v>119</v>
      </c>
      <c r="B30" s="82"/>
      <c r="C30" s="82"/>
      <c r="D30" s="91">
        <v>1200</v>
      </c>
      <c r="E30" s="88">
        <f t="shared" si="0"/>
        <v>0.005668934240362812</v>
      </c>
      <c r="F30" s="91">
        <v>1300</v>
      </c>
      <c r="G30" s="88">
        <f t="shared" si="1"/>
        <v>0.005848900406723536</v>
      </c>
      <c r="H30" s="91">
        <v>1400</v>
      </c>
      <c r="I30" s="89">
        <f t="shared" si="2"/>
        <v>0.0059988773529525185</v>
      </c>
      <c r="J30" s="22"/>
    </row>
    <row r="31" spans="1:10" ht="15.75">
      <c r="A31" s="37" t="s">
        <v>120</v>
      </c>
      <c r="B31" s="82"/>
      <c r="C31" s="82"/>
      <c r="D31" s="91">
        <v>1200</v>
      </c>
      <c r="E31" s="88">
        <f t="shared" si="0"/>
        <v>0.005668934240362812</v>
      </c>
      <c r="F31" s="91">
        <v>1300</v>
      </c>
      <c r="G31" s="88">
        <f t="shared" si="1"/>
        <v>0.005848900406723536</v>
      </c>
      <c r="H31" s="91">
        <v>1400</v>
      </c>
      <c r="I31" s="89">
        <f t="shared" si="2"/>
        <v>0.0059988773529525185</v>
      </c>
      <c r="J31" s="22"/>
    </row>
    <row r="32" spans="1:10" ht="15.75">
      <c r="A32" s="37" t="s">
        <v>121</v>
      </c>
      <c r="B32" s="82"/>
      <c r="C32" s="82"/>
      <c r="D32" s="91">
        <v>1400</v>
      </c>
      <c r="E32" s="88">
        <f t="shared" si="0"/>
        <v>0.006613756613756613</v>
      </c>
      <c r="F32" s="91">
        <v>1500</v>
      </c>
      <c r="G32" s="88">
        <f t="shared" si="1"/>
        <v>0.006748731238527157</v>
      </c>
      <c r="H32" s="91">
        <v>1600</v>
      </c>
      <c r="I32" s="89">
        <f t="shared" si="2"/>
        <v>0.006855859831945736</v>
      </c>
      <c r="J32" s="22"/>
    </row>
    <row r="33" spans="1:10" ht="15.75">
      <c r="A33" s="37" t="s">
        <v>122</v>
      </c>
      <c r="B33" s="82"/>
      <c r="C33" s="82"/>
      <c r="D33" s="91">
        <v>15000</v>
      </c>
      <c r="E33" s="88">
        <f t="shared" si="0"/>
        <v>0.07086167800453515</v>
      </c>
      <c r="F33" s="91">
        <v>2500</v>
      </c>
      <c r="G33" s="88">
        <f t="shared" si="1"/>
        <v>0.011247885397545261</v>
      </c>
      <c r="H33" s="91">
        <v>2500</v>
      </c>
      <c r="I33" s="89">
        <f t="shared" si="2"/>
        <v>0.010712280987415211</v>
      </c>
      <c r="J33" s="22"/>
    </row>
    <row r="34" spans="1:10" ht="15.75">
      <c r="A34" s="37" t="s">
        <v>123</v>
      </c>
      <c r="B34" s="82"/>
      <c r="C34" s="82"/>
      <c r="D34" s="91">
        <v>40000</v>
      </c>
      <c r="E34" s="88">
        <f t="shared" si="0"/>
        <v>0.1889644746787604</v>
      </c>
      <c r="F34" s="91">
        <v>0</v>
      </c>
      <c r="G34" s="88">
        <f t="shared" si="1"/>
        <v>0</v>
      </c>
      <c r="H34" s="91">
        <v>0</v>
      </c>
      <c r="I34" s="89">
        <f t="shared" si="2"/>
        <v>0</v>
      </c>
      <c r="J34" s="22"/>
    </row>
    <row r="35" spans="1:10" ht="15.75">
      <c r="A35" s="37" t="s">
        <v>124</v>
      </c>
      <c r="B35" s="82"/>
      <c r="C35" s="82"/>
      <c r="D35" s="91">
        <v>2860</v>
      </c>
      <c r="E35" s="88">
        <f t="shared" si="0"/>
        <v>0.013510959939531369</v>
      </c>
      <c r="F35" s="91">
        <v>2400</v>
      </c>
      <c r="G35" s="88">
        <f t="shared" si="1"/>
        <v>0.010797969981643452</v>
      </c>
      <c r="H35" s="91">
        <v>2400</v>
      </c>
      <c r="I35" s="89">
        <f t="shared" si="2"/>
        <v>0.010283789747918604</v>
      </c>
      <c r="J35" s="22"/>
    </row>
    <row r="36" spans="1:10" ht="15.75">
      <c r="A36" s="47" t="s">
        <v>125</v>
      </c>
      <c r="B36" s="82"/>
      <c r="C36" s="82"/>
      <c r="D36" s="91">
        <v>2214</v>
      </c>
      <c r="E36" s="88">
        <f t="shared" si="0"/>
        <v>0.010459183673469388</v>
      </c>
      <c r="F36" s="91">
        <v>2540</v>
      </c>
      <c r="G36" s="88">
        <f t="shared" si="1"/>
        <v>0.011427851563905985</v>
      </c>
      <c r="H36" s="91">
        <v>1706</v>
      </c>
      <c r="I36" s="89">
        <f t="shared" si="2"/>
        <v>0.0073100605458121404</v>
      </c>
      <c r="J36" s="22"/>
    </row>
    <row r="37" spans="1:10" ht="15.75">
      <c r="A37" s="47" t="s">
        <v>126</v>
      </c>
      <c r="B37" s="82"/>
      <c r="C37" s="82"/>
      <c r="D37" s="91">
        <v>5000</v>
      </c>
      <c r="E37" s="88">
        <f t="shared" si="0"/>
        <v>0.02362055933484505</v>
      </c>
      <c r="F37" s="91">
        <v>5833</v>
      </c>
      <c r="G37" s="88">
        <f t="shared" si="1"/>
        <v>0.026243566209552604</v>
      </c>
      <c r="H37" s="91">
        <v>6667</v>
      </c>
      <c r="I37" s="89">
        <f t="shared" si="2"/>
        <v>0.028567510937238888</v>
      </c>
      <c r="J37" s="22"/>
    </row>
    <row r="38" spans="1:10" ht="16.5">
      <c r="A38" s="3" t="s">
        <v>127</v>
      </c>
      <c r="B38" s="3"/>
      <c r="C38" s="3" t="s">
        <v>3</v>
      </c>
      <c r="D38" s="87">
        <f>SUM(D23:D37)</f>
        <v>99989</v>
      </c>
      <c r="E38" s="88">
        <f t="shared" si="0"/>
        <v>0.47235922146636433</v>
      </c>
      <c r="F38" s="87">
        <f>SUM(F23:F37)</f>
        <v>49423</v>
      </c>
      <c r="G38" s="88">
        <f t="shared" si="1"/>
        <v>0.22236169600115177</v>
      </c>
      <c r="H38" s="87">
        <f>SUM(H23:H37)</f>
        <v>50498</v>
      </c>
      <c r="I38" s="89">
        <f t="shared" si="2"/>
        <v>0.21637950612099735</v>
      </c>
      <c r="J38" s="22"/>
    </row>
    <row r="39" spans="1:10" ht="16.5">
      <c r="A39" s="3" t="s">
        <v>128</v>
      </c>
      <c r="B39" s="37"/>
      <c r="C39" s="37"/>
      <c r="D39" s="87">
        <f>D20-D38</f>
        <v>-10261</v>
      </c>
      <c r="E39" s="88">
        <f t="shared" si="0"/>
        <v>-0.04847411186696901</v>
      </c>
      <c r="F39" s="87">
        <f>F20-F38</f>
        <v>60793</v>
      </c>
      <c r="G39" s="88">
        <f t="shared" si="1"/>
        <v>0.27351707878918763</v>
      </c>
      <c r="H39" s="87">
        <f>H20-H38</f>
        <v>63954</v>
      </c>
      <c r="I39" s="89">
        <f t="shared" si="2"/>
        <v>0.27403728730766097</v>
      </c>
      <c r="J39" s="22"/>
    </row>
    <row r="40" spans="1:10" ht="15.75">
      <c r="A40" s="37" t="s">
        <v>129</v>
      </c>
      <c r="B40" s="37"/>
      <c r="C40" s="37"/>
      <c r="D40" s="91">
        <v>2176</v>
      </c>
      <c r="E40" s="88">
        <f t="shared" si="0"/>
        <v>0.010279667422524565</v>
      </c>
      <c r="F40" s="91">
        <v>11197</v>
      </c>
      <c r="G40" s="88">
        <f t="shared" si="1"/>
        <v>0.050377029118525714</v>
      </c>
      <c r="H40" s="91">
        <v>9312</v>
      </c>
      <c r="I40" s="89">
        <f t="shared" si="2"/>
        <v>0.03990110422192418</v>
      </c>
      <c r="J40" s="22"/>
    </row>
    <row r="41" spans="1:10" ht="16.5">
      <c r="A41" s="3" t="s">
        <v>130</v>
      </c>
      <c r="B41" s="37"/>
      <c r="C41" s="37"/>
      <c r="D41" s="87">
        <f>D39-D40</f>
        <v>-12437</v>
      </c>
      <c r="E41" s="88">
        <f t="shared" si="0"/>
        <v>-0.058753779289493574</v>
      </c>
      <c r="F41" s="87">
        <f>F39-F40</f>
        <v>49596</v>
      </c>
      <c r="G41" s="88">
        <f t="shared" si="1"/>
        <v>0.22314004967066192</v>
      </c>
      <c r="H41" s="87">
        <f>H39-H40</f>
        <v>54642</v>
      </c>
      <c r="I41" s="89">
        <f t="shared" si="2"/>
        <v>0.2341361830857368</v>
      </c>
      <c r="J41" s="22"/>
    </row>
    <row r="42" spans="1:10" ht="15.75">
      <c r="A42" s="82"/>
      <c r="B42" s="82"/>
      <c r="C42" s="82"/>
      <c r="D42" s="91"/>
      <c r="E42" s="91"/>
      <c r="F42" s="91"/>
      <c r="G42" s="91"/>
      <c r="H42" s="91"/>
      <c r="I42" s="22"/>
      <c r="J42" s="22"/>
    </row>
    <row r="43" spans="1:8" ht="15.75">
      <c r="A43" s="82" t="s">
        <v>131</v>
      </c>
      <c r="B43" s="82"/>
      <c r="C43" s="82"/>
      <c r="D43" s="97">
        <v>8688</v>
      </c>
      <c r="E43" s="97"/>
      <c r="F43" s="97">
        <v>8688</v>
      </c>
      <c r="G43" s="97"/>
      <c r="H43" s="97">
        <v>8688</v>
      </c>
    </row>
    <row r="44" spans="1:8" ht="15.75">
      <c r="A44" s="37" t="s">
        <v>132</v>
      </c>
      <c r="B44" s="37"/>
      <c r="C44" s="82"/>
      <c r="D44" s="98">
        <f>D41/D43</f>
        <v>-1.4315147329650093</v>
      </c>
      <c r="E44" s="98"/>
      <c r="F44" s="98">
        <f>F41/F43</f>
        <v>5.708563535911602</v>
      </c>
      <c r="G44" s="98"/>
      <c r="H44" s="98">
        <f>H41/H43</f>
        <v>6.289364640883978</v>
      </c>
    </row>
    <row r="45" spans="1:8" ht="15.75">
      <c r="A45" s="82" t="s">
        <v>3</v>
      </c>
      <c r="B45" s="82"/>
      <c r="C45" s="82"/>
      <c r="D45" s="97" t="s">
        <v>3</v>
      </c>
      <c r="E45" s="97"/>
      <c r="F45" s="97"/>
      <c r="G45" s="97"/>
      <c r="H45" s="97"/>
    </row>
    <row r="46" spans="1:8" ht="15.75">
      <c r="A46" s="37" t="s">
        <v>133</v>
      </c>
      <c r="B46" s="37"/>
      <c r="C46" s="37"/>
      <c r="D46" s="99"/>
      <c r="E46" s="99"/>
      <c r="F46" s="99"/>
      <c r="G46" s="85"/>
      <c r="H46" s="85"/>
    </row>
    <row r="47" spans="4:8" ht="15.75">
      <c r="D47" s="60"/>
      <c r="E47" s="60"/>
      <c r="F47" s="60"/>
      <c r="G47" s="60"/>
      <c r="H47" s="60"/>
    </row>
    <row r="48" spans="1:256" ht="15.75">
      <c r="A48" s="100" t="s">
        <v>134</v>
      </c>
      <c r="B48" s="100"/>
      <c r="C48" s="100"/>
      <c r="D48" s="101"/>
      <c r="E48" s="101"/>
      <c r="F48" s="101"/>
      <c r="G48" s="101"/>
      <c r="H48" s="101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</row>
    <row r="49" spans="4:8" ht="15.75">
      <c r="D49" s="60"/>
      <c r="E49" s="60"/>
      <c r="F49" s="60"/>
      <c r="G49" s="60"/>
      <c r="H49" s="60"/>
    </row>
    <row r="50" spans="4:8" ht="15.75">
      <c r="D50" s="60"/>
      <c r="E50" s="60"/>
      <c r="F50" s="60"/>
      <c r="G50" s="60"/>
      <c r="H50" s="60"/>
    </row>
    <row r="51" spans="4:8" ht="15.75">
      <c r="D51" s="60"/>
      <c r="E51" s="60"/>
      <c r="F51" s="60"/>
      <c r="G51" s="60"/>
      <c r="H51" s="60"/>
    </row>
    <row r="52" spans="4:8" ht="15.75">
      <c r="D52" s="60"/>
      <c r="E52" s="60"/>
      <c r="F52" s="60"/>
      <c r="G52" s="60"/>
      <c r="H52" s="60"/>
    </row>
    <row r="53" spans="4:8" ht="15.75">
      <c r="D53" s="60"/>
      <c r="E53" s="60"/>
      <c r="F53" s="60"/>
      <c r="G53" s="60"/>
      <c r="H53" s="60"/>
    </row>
    <row r="54" spans="4:8" ht="15.75">
      <c r="D54" s="60"/>
      <c r="E54" s="60"/>
      <c r="F54" s="60"/>
      <c r="G54" s="60"/>
      <c r="H54" s="60"/>
    </row>
    <row r="55" spans="4:8" ht="15.75">
      <c r="D55" s="60"/>
      <c r="E55" s="60"/>
      <c r="F55" s="60"/>
      <c r="G55" s="60"/>
      <c r="H55" s="60"/>
    </row>
    <row r="56" spans="4:8" ht="15.75">
      <c r="D56" s="60"/>
      <c r="E56" s="60"/>
      <c r="F56" s="60"/>
      <c r="G56" s="60"/>
      <c r="H56" s="60"/>
    </row>
    <row r="57" spans="4:8" ht="15.75">
      <c r="D57" s="60"/>
      <c r="E57" s="60"/>
      <c r="F57" s="60"/>
      <c r="G57" s="60"/>
      <c r="H57" s="60"/>
    </row>
    <row r="58" spans="4:8" ht="15.75">
      <c r="D58" s="60"/>
      <c r="E58" s="60"/>
      <c r="F58" s="60"/>
      <c r="G58" s="60"/>
      <c r="H58" s="60"/>
    </row>
    <row r="59" spans="4:8" ht="15.75">
      <c r="D59" s="60"/>
      <c r="E59" s="60"/>
      <c r="F59" s="60"/>
      <c r="G59" s="60"/>
      <c r="H59" s="60"/>
    </row>
    <row r="60" spans="4:8" ht="15.75">
      <c r="D60" s="60"/>
      <c r="E60" s="60"/>
      <c r="F60" s="60"/>
      <c r="G60" s="60"/>
      <c r="H60" s="60"/>
    </row>
    <row r="61" spans="4:8" ht="15.75">
      <c r="D61" s="60"/>
      <c r="E61" s="60"/>
      <c r="F61" s="60"/>
      <c r="G61" s="60"/>
      <c r="H61" s="60"/>
    </row>
    <row r="62" spans="4:8" ht="15.75">
      <c r="D62" s="60"/>
      <c r="E62" s="60"/>
      <c r="F62" s="60"/>
      <c r="G62" s="60"/>
      <c r="H62" s="60"/>
    </row>
    <row r="63" spans="4:8" ht="15.75">
      <c r="D63" s="60"/>
      <c r="E63" s="60"/>
      <c r="F63" s="60"/>
      <c r="G63" s="60"/>
      <c r="H63" s="60"/>
    </row>
    <row r="64" spans="4:8" ht="15.75">
      <c r="D64" s="60"/>
      <c r="E64" s="60"/>
      <c r="F64" s="60"/>
      <c r="G64" s="60"/>
      <c r="H64" s="60"/>
    </row>
    <row r="65" spans="4:8" ht="15.75">
      <c r="D65" s="60"/>
      <c r="E65" s="60"/>
      <c r="F65" s="60"/>
      <c r="G65" s="60"/>
      <c r="H65" s="60"/>
    </row>
    <row r="66" spans="4:8" ht="15.75">
      <c r="D66" s="60"/>
      <c r="E66" s="60"/>
      <c r="F66" s="60"/>
      <c r="G66" s="60"/>
      <c r="H66" s="60"/>
    </row>
    <row r="67" spans="4:8" ht="15.75">
      <c r="D67" s="60"/>
      <c r="E67" s="60"/>
      <c r="F67" s="60"/>
      <c r="G67" s="60"/>
      <c r="H67" s="60"/>
    </row>
    <row r="68" spans="4:8" ht="15.75">
      <c r="D68" s="60"/>
      <c r="E68" s="60"/>
      <c r="F68" s="60"/>
      <c r="G68" s="60"/>
      <c r="H68" s="60"/>
    </row>
    <row r="69" spans="4:8" ht="15.75">
      <c r="D69" s="60"/>
      <c r="E69" s="60"/>
      <c r="F69" s="60"/>
      <c r="G69" s="60"/>
      <c r="H69" s="60"/>
    </row>
    <row r="70" spans="4:8" ht="15.75">
      <c r="D70" s="60"/>
      <c r="E70" s="60"/>
      <c r="F70" s="60"/>
      <c r="G70" s="60"/>
      <c r="H70" s="60"/>
    </row>
    <row r="71" spans="4:8" ht="15.75">
      <c r="D71" s="60"/>
      <c r="E71" s="60"/>
      <c r="F71" s="60"/>
      <c r="G71" s="60"/>
      <c r="H71" s="60"/>
    </row>
    <row r="72" spans="4:8" ht="15.75">
      <c r="D72" s="60"/>
      <c r="E72" s="60"/>
      <c r="F72" s="60"/>
      <c r="G72" s="60"/>
      <c r="H72" s="60"/>
    </row>
    <row r="73" spans="4:8" ht="15.75">
      <c r="D73" s="60"/>
      <c r="E73" s="60"/>
      <c r="F73" s="60"/>
      <c r="G73" s="60"/>
      <c r="H73" s="60"/>
    </row>
    <row r="74" spans="4:8" ht="15.75">
      <c r="D74" s="60"/>
      <c r="E74" s="60"/>
      <c r="F74" s="60"/>
      <c r="G74" s="60"/>
      <c r="H74" s="60"/>
    </row>
    <row r="75" spans="4:8" ht="15.75">
      <c r="D75" s="60"/>
      <c r="E75" s="60"/>
      <c r="F75" s="60"/>
      <c r="G75" s="60"/>
      <c r="H75" s="60"/>
    </row>
    <row r="76" spans="4:8" ht="15.75">
      <c r="D76" s="60"/>
      <c r="E76" s="60"/>
      <c r="F76" s="60"/>
      <c r="G76" s="60"/>
      <c r="H76" s="60"/>
    </row>
    <row r="77" spans="4:8" ht="15.75">
      <c r="D77" s="60"/>
      <c r="E77" s="60"/>
      <c r="F77" s="60"/>
      <c r="G77" s="60"/>
      <c r="H77" s="60"/>
    </row>
    <row r="78" spans="4:8" ht="15.75">
      <c r="D78" s="60"/>
      <c r="E78" s="60"/>
      <c r="F78" s="60"/>
      <c r="G78" s="60"/>
      <c r="H78" s="60"/>
    </row>
    <row r="79" spans="4:8" ht="15.75">
      <c r="D79" s="60"/>
      <c r="E79" s="60"/>
      <c r="F79" s="60"/>
      <c r="G79" s="60"/>
      <c r="H79" s="60"/>
    </row>
    <row r="80" spans="4:8" ht="15.75">
      <c r="D80" s="60"/>
      <c r="E80" s="60"/>
      <c r="F80" s="60"/>
      <c r="G80" s="60"/>
      <c r="H80" s="60"/>
    </row>
    <row r="81" spans="4:8" ht="15.75">
      <c r="D81" s="60"/>
      <c r="E81" s="60"/>
      <c r="F81" s="60"/>
      <c r="G81" s="60"/>
      <c r="H81" s="60"/>
    </row>
    <row r="82" spans="4:8" ht="15.75">
      <c r="D82" s="60"/>
      <c r="E82" s="60"/>
      <c r="F82" s="60"/>
      <c r="G82" s="60"/>
      <c r="H82" s="60"/>
    </row>
    <row r="83" spans="4:8" ht="15.75">
      <c r="D83" s="60"/>
      <c r="E83" s="60"/>
      <c r="F83" s="60"/>
      <c r="G83" s="60"/>
      <c r="H83" s="60"/>
    </row>
    <row r="84" spans="4:8" ht="15.75">
      <c r="D84" s="60"/>
      <c r="E84" s="60"/>
      <c r="F84" s="60"/>
      <c r="G84" s="60"/>
      <c r="H84" s="60"/>
    </row>
    <row r="85" spans="4:8" ht="15.75">
      <c r="D85" s="60"/>
      <c r="E85" s="60"/>
      <c r="F85" s="60"/>
      <c r="G85" s="60"/>
      <c r="H85" s="60"/>
    </row>
    <row r="86" spans="4:8" ht="15.75">
      <c r="D86" s="60"/>
      <c r="E86" s="60"/>
      <c r="F86" s="60"/>
      <c r="G86" s="60"/>
      <c r="H86" s="60"/>
    </row>
    <row r="87" spans="4:8" ht="15.75">
      <c r="D87" s="60"/>
      <c r="E87" s="60"/>
      <c r="F87" s="60"/>
      <c r="G87" s="60"/>
      <c r="H87" s="60"/>
    </row>
    <row r="88" spans="4:8" ht="15.75">
      <c r="D88" s="60"/>
      <c r="E88" s="60"/>
      <c r="F88" s="60"/>
      <c r="G88" s="60"/>
      <c r="H88" s="60"/>
    </row>
    <row r="89" spans="4:8" ht="15.75">
      <c r="D89" s="60"/>
      <c r="E89" s="60"/>
      <c r="F89" s="60"/>
      <c r="G89" s="60"/>
      <c r="H89" s="60"/>
    </row>
    <row r="90" spans="4:8" ht="15.75">
      <c r="D90" s="60"/>
      <c r="E90" s="60"/>
      <c r="F90" s="60"/>
      <c r="G90" s="60"/>
      <c r="H90" s="60"/>
    </row>
    <row r="91" spans="4:8" ht="15.75">
      <c r="D91" s="60"/>
      <c r="E91" s="60"/>
      <c r="F91" s="60"/>
      <c r="G91" s="60"/>
      <c r="H91" s="60"/>
    </row>
    <row r="92" spans="4:8" ht="15.75">
      <c r="D92" s="60"/>
      <c r="E92" s="60"/>
      <c r="F92" s="60"/>
      <c r="G92" s="60"/>
      <c r="H92" s="60"/>
    </row>
    <row r="93" spans="4:8" ht="15.75">
      <c r="D93" s="60"/>
      <c r="E93" s="60"/>
      <c r="F93" s="60"/>
      <c r="G93" s="60"/>
      <c r="H93" s="60"/>
    </row>
    <row r="94" spans="4:8" ht="15.75">
      <c r="D94" s="60"/>
      <c r="E94" s="60"/>
      <c r="F94" s="60"/>
      <c r="G94" s="60"/>
      <c r="H94" s="60"/>
    </row>
    <row r="95" spans="4:8" ht="15.75">
      <c r="D95" s="60"/>
      <c r="E95" s="60"/>
      <c r="F95" s="60"/>
      <c r="G95" s="60"/>
      <c r="H95" s="60"/>
    </row>
    <row r="96" spans="4:8" ht="15.75">
      <c r="D96" s="60"/>
      <c r="E96" s="60"/>
      <c r="F96" s="60"/>
      <c r="G96" s="60"/>
      <c r="H96" s="60"/>
    </row>
    <row r="97" spans="4:8" ht="15.75">
      <c r="D97" s="60"/>
      <c r="E97" s="60"/>
      <c r="F97" s="60"/>
      <c r="G97" s="60"/>
      <c r="H97" s="60"/>
    </row>
    <row r="98" spans="4:8" ht="15.75">
      <c r="D98" s="60"/>
      <c r="E98" s="60"/>
      <c r="F98" s="60"/>
      <c r="G98" s="60"/>
      <c r="H98" s="60"/>
    </row>
  </sheetData>
  <sheetProtection/>
  <printOptions horizontalCentered="1" verticalCentered="1"/>
  <pageMargins left="0.5" right="0.5" top="0.5" bottom="0.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OutlineSymbols="0" zoomScale="87" zoomScaleNormal="87" zoomScalePageLayoutView="0" workbookViewId="0" topLeftCell="A1">
      <selection activeCell="J24" sqref="J24"/>
    </sheetView>
  </sheetViews>
  <sheetFormatPr defaultColWidth="9.6640625" defaultRowHeight="15"/>
  <cols>
    <col min="1" max="1" width="9.6640625" style="1" customWidth="1"/>
    <col min="2" max="2" width="13.6640625" style="1" customWidth="1"/>
    <col min="3" max="5" width="9.6640625" style="1" customWidth="1"/>
    <col min="6" max="6" width="12.6640625" style="1" customWidth="1"/>
    <col min="7" max="16384" width="9.6640625" style="1" customWidth="1"/>
  </cols>
  <sheetData>
    <row r="1" spans="1:5" ht="18.75">
      <c r="A1" s="2"/>
      <c r="B1" s="37"/>
      <c r="C1" s="37"/>
      <c r="D1" s="82"/>
      <c r="E1" s="82"/>
    </row>
    <row r="2" spans="1:5" ht="16.5">
      <c r="A2" s="3"/>
      <c r="B2" s="37"/>
      <c r="C2" s="37"/>
      <c r="D2" s="82"/>
      <c r="E2" s="82"/>
    </row>
    <row r="3" spans="1:5" ht="16.5">
      <c r="A3" s="3"/>
      <c r="B3" s="37"/>
      <c r="C3" s="37"/>
      <c r="D3" s="82"/>
      <c r="E3" s="82"/>
    </row>
    <row r="4" spans="1:5" ht="16.5">
      <c r="A4" s="3"/>
      <c r="B4" s="37"/>
      <c r="C4" s="37"/>
      <c r="D4" s="82"/>
      <c r="E4" s="82"/>
    </row>
    <row r="6" spans="1:5" ht="18.75">
      <c r="A6" s="82"/>
      <c r="B6" s="2" t="s">
        <v>138</v>
      </c>
      <c r="C6" s="82"/>
      <c r="D6" s="82"/>
      <c r="E6" s="82"/>
    </row>
    <row r="8" spans="3:6" ht="15.75">
      <c r="C8" s="84" t="s">
        <v>139</v>
      </c>
      <c r="D8" s="82"/>
      <c r="E8" s="82"/>
      <c r="F8" s="85"/>
    </row>
    <row r="9" spans="1:6" ht="15.75">
      <c r="A9" s="82"/>
      <c r="C9" s="144" t="s">
        <v>140</v>
      </c>
      <c r="D9" s="145"/>
      <c r="E9" s="145"/>
      <c r="F9" s="146">
        <v>15200</v>
      </c>
    </row>
    <row r="10" spans="1:6" ht="15.75">
      <c r="A10" s="82"/>
      <c r="F10" s="102">
        <f>SUM(F9:F9)</f>
        <v>15200</v>
      </c>
    </row>
    <row r="11" spans="1:6" ht="15.75">
      <c r="A11" s="82"/>
      <c r="F11" s="65"/>
    </row>
    <row r="12" spans="1:6" ht="15.75">
      <c r="A12" s="82"/>
      <c r="F12" s="65"/>
    </row>
    <row r="13" spans="1:6" ht="15.75">
      <c r="A13" s="82"/>
      <c r="C13" s="84" t="s">
        <v>141</v>
      </c>
      <c r="D13" s="82"/>
      <c r="E13" s="82"/>
      <c r="F13" s="97"/>
    </row>
    <row r="14" spans="1:6" ht="15.75">
      <c r="A14" s="82"/>
      <c r="C14" s="82" t="s">
        <v>142</v>
      </c>
      <c r="D14" s="82"/>
      <c r="E14" s="82"/>
      <c r="F14" s="97">
        <v>4000</v>
      </c>
    </row>
    <row r="15" spans="1:6" ht="15.75">
      <c r="A15" s="82"/>
      <c r="C15" s="142" t="s">
        <v>188</v>
      </c>
      <c r="D15" s="142"/>
      <c r="E15" s="142"/>
      <c r="F15" s="143">
        <v>2000</v>
      </c>
    </row>
    <row r="16" spans="3:6" ht="15.75">
      <c r="C16" s="82"/>
      <c r="D16" s="82"/>
      <c r="E16" s="82"/>
      <c r="F16" s="103">
        <f>SUM(F14:F15)</f>
        <v>6000</v>
      </c>
    </row>
    <row r="17" ht="15.75">
      <c r="F17" s="60"/>
    </row>
    <row r="18" spans="3:6" ht="15.75">
      <c r="C18" s="84" t="s">
        <v>143</v>
      </c>
      <c r="F18" s="102">
        <f>F10+F16</f>
        <v>21200</v>
      </c>
    </row>
    <row r="19" ht="15.75">
      <c r="F19" s="60"/>
    </row>
    <row r="27" ht="15.75">
      <c r="D27" s="82"/>
    </row>
    <row r="31" spans="4:5" ht="15.75">
      <c r="D31" s="82"/>
      <c r="E31" s="103"/>
    </row>
  </sheetData>
  <sheetProtection/>
  <printOptions horizontalCentered="1" verticalCentered="1"/>
  <pageMargins left="0.5" right="0.5" top="0.5" bottom="0.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showOutlineSymbols="0" zoomScale="87" zoomScaleNormal="87" zoomScalePageLayoutView="0" workbookViewId="0" topLeftCell="A2">
      <selection activeCell="C6" sqref="C6"/>
    </sheetView>
  </sheetViews>
  <sheetFormatPr defaultColWidth="9.6640625" defaultRowHeight="15"/>
  <cols>
    <col min="1" max="3" width="9.6640625" style="1" customWidth="1"/>
    <col min="4" max="4" width="23.6640625" style="1" customWidth="1"/>
    <col min="5" max="16384" width="9.6640625" style="1" customWidth="1"/>
  </cols>
  <sheetData>
    <row r="1" ht="18.75">
      <c r="A1" s="2"/>
    </row>
    <row r="2" ht="16.5">
      <c r="A2" s="3"/>
    </row>
    <row r="3" ht="16.5">
      <c r="A3" s="3"/>
    </row>
    <row r="4" spans="1:5" ht="18">
      <c r="A4" s="104"/>
      <c r="B4" s="105"/>
      <c r="C4" s="105"/>
      <c r="D4" s="106"/>
      <c r="E4" s="105"/>
    </row>
    <row r="5" spans="1:5" ht="22.5">
      <c r="A5" s="107"/>
      <c r="B5" s="108"/>
      <c r="C5" s="109" t="s">
        <v>155</v>
      </c>
      <c r="D5" s="110"/>
      <c r="E5" s="108"/>
    </row>
    <row r="6" spans="1:5" ht="15.75">
      <c r="A6" s="62"/>
      <c r="B6" s="62"/>
      <c r="C6" s="147" t="s">
        <v>189</v>
      </c>
      <c r="D6" s="111"/>
      <c r="E6" s="62"/>
    </row>
    <row r="7" spans="1:5" ht="15.75">
      <c r="A7" s="62"/>
      <c r="B7" s="62"/>
      <c r="C7" s="62"/>
      <c r="D7" s="111"/>
      <c r="E7" s="62"/>
    </row>
    <row r="8" spans="1:5" ht="15.75">
      <c r="A8" s="66" t="s">
        <v>144</v>
      </c>
      <c r="B8" s="62"/>
      <c r="C8" s="62"/>
      <c r="D8" s="111"/>
      <c r="E8" s="62"/>
    </row>
    <row r="9" spans="1:5" ht="15.75">
      <c r="A9" s="62"/>
      <c r="B9" s="112" t="s">
        <v>150</v>
      </c>
      <c r="C9" s="62"/>
      <c r="D9" s="111"/>
      <c r="E9" s="62"/>
    </row>
    <row r="10" spans="1:5" ht="15.75">
      <c r="A10" s="62"/>
      <c r="B10" s="62"/>
      <c r="C10" s="62"/>
      <c r="D10" s="111"/>
      <c r="E10" s="62"/>
    </row>
    <row r="11" spans="1:5" ht="15.75">
      <c r="A11" s="62"/>
      <c r="B11" s="62"/>
      <c r="C11" s="62"/>
      <c r="D11" s="111"/>
      <c r="E11" s="113"/>
    </row>
    <row r="12" spans="1:5" ht="15.75">
      <c r="A12" s="62"/>
      <c r="B12" s="62"/>
      <c r="C12" s="62" t="s">
        <v>156</v>
      </c>
      <c r="D12" s="111"/>
      <c r="E12" s="114">
        <v>40000</v>
      </c>
    </row>
    <row r="13" spans="1:5" ht="15.75">
      <c r="A13" s="62"/>
      <c r="B13" s="62"/>
      <c r="C13" s="1" t="s">
        <v>88</v>
      </c>
      <c r="D13" s="111"/>
      <c r="E13" s="114">
        <v>0</v>
      </c>
    </row>
    <row r="14" spans="1:5" ht="15.75">
      <c r="A14" s="62"/>
      <c r="B14" s="62"/>
      <c r="C14" s="62"/>
      <c r="D14" s="111"/>
      <c r="E14" s="115">
        <f>SUM(E12:E13)</f>
        <v>40000</v>
      </c>
    </row>
    <row r="15" spans="1:5" ht="15.75">
      <c r="A15" s="62"/>
      <c r="B15" s="112" t="s">
        <v>151</v>
      </c>
      <c r="C15" s="62"/>
      <c r="D15" s="111"/>
      <c r="E15" s="62"/>
    </row>
    <row r="16" spans="1:5" ht="15.75">
      <c r="A16" s="62"/>
      <c r="B16" s="62"/>
      <c r="C16" s="62" t="s">
        <v>75</v>
      </c>
      <c r="D16" s="111"/>
      <c r="E16" s="113">
        <v>16670</v>
      </c>
    </row>
    <row r="17" spans="1:5" ht="15.75">
      <c r="A17" s="62"/>
      <c r="B17" s="62"/>
      <c r="C17" s="62" t="s">
        <v>157</v>
      </c>
      <c r="D17" s="111"/>
      <c r="E17" s="113">
        <f>$C$24:$C$24</f>
        <v>0</v>
      </c>
    </row>
    <row r="18" spans="1:5" ht="15.75">
      <c r="A18" s="62"/>
      <c r="B18" s="62"/>
      <c r="C18" s="62" t="s">
        <v>158</v>
      </c>
      <c r="D18" s="111"/>
      <c r="E18" s="113">
        <v>0</v>
      </c>
    </row>
    <row r="19" spans="1:5" ht="15.75">
      <c r="A19" s="62"/>
      <c r="B19" s="62"/>
      <c r="C19" s="62" t="s">
        <v>159</v>
      </c>
      <c r="D19" s="111"/>
      <c r="E19" s="113">
        <v>0</v>
      </c>
    </row>
    <row r="20" spans="2:5" ht="15.75">
      <c r="B20" s="62"/>
      <c r="C20" s="62"/>
      <c r="D20" s="111"/>
      <c r="E20" s="116">
        <f>SUM(E16:E19)</f>
        <v>16670</v>
      </c>
    </row>
    <row r="21" spans="1:6" ht="15.75">
      <c r="A21" s="66" t="s">
        <v>145</v>
      </c>
      <c r="B21" s="62"/>
      <c r="C21" s="62"/>
      <c r="D21" s="111"/>
      <c r="E21" s="62"/>
      <c r="F21" s="117">
        <f>E14+E20</f>
        <v>56670</v>
      </c>
    </row>
    <row r="22" spans="1:5" ht="15.75">
      <c r="A22" s="62"/>
      <c r="B22" s="62"/>
      <c r="C22" s="62"/>
      <c r="D22" s="111"/>
      <c r="E22" s="62"/>
    </row>
    <row r="23" spans="1:5" ht="15.75">
      <c r="A23" s="66" t="s">
        <v>146</v>
      </c>
      <c r="B23" s="62"/>
      <c r="C23" s="62"/>
      <c r="D23" s="111"/>
      <c r="E23" s="62"/>
    </row>
    <row r="24" spans="1:5" ht="15.75">
      <c r="A24" s="62"/>
      <c r="B24" s="62" t="s">
        <v>152</v>
      </c>
      <c r="C24" s="62"/>
      <c r="D24" s="111"/>
      <c r="E24" s="114">
        <v>0</v>
      </c>
    </row>
    <row r="25" spans="1:5" ht="15.75">
      <c r="A25" s="62"/>
      <c r="B25" s="62" t="s">
        <v>153</v>
      </c>
      <c r="C25" s="62"/>
      <c r="D25" s="111" t="s">
        <v>3</v>
      </c>
      <c r="E25" s="114">
        <v>0</v>
      </c>
    </row>
    <row r="26" spans="1:5" ht="15.75">
      <c r="A26" s="62"/>
      <c r="B26" s="62"/>
      <c r="C26" s="62"/>
      <c r="D26" s="111"/>
      <c r="E26" s="114"/>
    </row>
    <row r="27" spans="1:5" ht="15.75">
      <c r="A27" s="66" t="s">
        <v>147</v>
      </c>
      <c r="B27" s="62"/>
      <c r="C27" s="62"/>
      <c r="D27" s="111"/>
      <c r="E27" s="115">
        <v>0</v>
      </c>
    </row>
    <row r="28" spans="1:5" ht="15.75">
      <c r="A28" s="66"/>
      <c r="B28" s="62"/>
      <c r="C28" s="62"/>
      <c r="D28" s="111"/>
      <c r="E28" s="62"/>
    </row>
    <row r="29" spans="1:5" ht="15.75">
      <c r="A29" s="62"/>
      <c r="B29" s="62" t="s">
        <v>154</v>
      </c>
      <c r="C29" s="62"/>
      <c r="D29" s="111"/>
      <c r="E29" s="113">
        <f>F21-E27</f>
        <v>56670</v>
      </c>
    </row>
    <row r="30" spans="1:5" ht="15.75">
      <c r="A30" s="62"/>
      <c r="B30" s="62"/>
      <c r="C30" s="62"/>
      <c r="D30" s="111"/>
      <c r="E30" s="62"/>
    </row>
    <row r="31" spans="1:6" ht="15.75">
      <c r="A31" s="66" t="s">
        <v>148</v>
      </c>
      <c r="B31" s="62"/>
      <c r="C31" s="62"/>
      <c r="D31" s="111"/>
      <c r="F31" s="118">
        <f>E29</f>
        <v>56670</v>
      </c>
    </row>
    <row r="32" spans="1:5" ht="15.75">
      <c r="A32" s="62"/>
      <c r="B32" s="62"/>
      <c r="C32" s="62"/>
      <c r="D32" s="111"/>
      <c r="E32" s="62"/>
    </row>
    <row r="33" spans="1:5" ht="15.75">
      <c r="A33" s="66" t="s">
        <v>149</v>
      </c>
      <c r="B33" s="66"/>
      <c r="C33" s="66"/>
      <c r="D33" s="111"/>
      <c r="E33" s="117">
        <f>F31+E27</f>
        <v>56670</v>
      </c>
    </row>
    <row r="38" ht="18.75">
      <c r="A38" s="2"/>
    </row>
    <row r="39" ht="16.5">
      <c r="A39" s="3"/>
    </row>
    <row r="40" ht="16.5">
      <c r="A40" s="3"/>
    </row>
    <row r="41" ht="16.5">
      <c r="A41" s="3"/>
    </row>
    <row r="42" spans="1:5" ht="18">
      <c r="A42" s="104"/>
      <c r="B42" s="105"/>
      <c r="C42" s="105"/>
      <c r="D42" s="106"/>
      <c r="E42" s="105"/>
    </row>
    <row r="43" spans="1:5" ht="22.5">
      <c r="A43" s="107"/>
      <c r="B43" s="119"/>
      <c r="C43" s="120" t="s">
        <v>155</v>
      </c>
      <c r="D43" s="121"/>
      <c r="E43" s="108"/>
    </row>
    <row r="44" spans="1:5" ht="15.75">
      <c r="A44" s="62"/>
      <c r="B44" s="62"/>
      <c r="C44" s="108" t="s">
        <v>160</v>
      </c>
      <c r="D44" s="111"/>
      <c r="E44" s="62"/>
    </row>
    <row r="45" spans="1:5" ht="15.75">
      <c r="A45" s="62"/>
      <c r="B45" s="62"/>
      <c r="C45" s="62"/>
      <c r="D45" s="111"/>
      <c r="E45" s="62"/>
    </row>
    <row r="46" spans="1:5" ht="15.75">
      <c r="A46" s="66" t="s">
        <v>144</v>
      </c>
      <c r="B46" s="62"/>
      <c r="C46" s="62"/>
      <c r="D46" s="111"/>
      <c r="E46" s="62"/>
    </row>
    <row r="47" spans="1:5" ht="15.75">
      <c r="A47" s="62"/>
      <c r="B47" s="62" t="s">
        <v>150</v>
      </c>
      <c r="C47" s="62"/>
      <c r="D47" s="111"/>
      <c r="E47" s="62"/>
    </row>
    <row r="48" spans="1:5" ht="15.75">
      <c r="A48" s="62"/>
      <c r="B48" s="62"/>
      <c r="C48" s="62"/>
      <c r="D48" s="111"/>
      <c r="E48" s="62"/>
    </row>
    <row r="49" spans="1:5" ht="15.75">
      <c r="A49" s="62"/>
      <c r="B49" s="62"/>
      <c r="C49" s="62" t="s">
        <v>161</v>
      </c>
      <c r="D49" s="111"/>
      <c r="E49" s="122">
        <v>6695</v>
      </c>
    </row>
    <row r="50" spans="1:5" ht="15.75">
      <c r="A50" s="62"/>
      <c r="B50" s="62"/>
      <c r="C50" s="62" t="s">
        <v>88</v>
      </c>
      <c r="D50" s="111"/>
      <c r="E50" s="123">
        <v>2000</v>
      </c>
    </row>
    <row r="51" spans="1:5" ht="15.75">
      <c r="A51" s="62"/>
      <c r="B51" s="62"/>
      <c r="C51" s="62" t="s">
        <v>3</v>
      </c>
      <c r="D51" s="111"/>
      <c r="E51" s="115">
        <f>SUM(E49:E50)</f>
        <v>8695</v>
      </c>
    </row>
    <row r="52" spans="1:5" ht="15.75">
      <c r="A52" s="62"/>
      <c r="B52" s="62"/>
      <c r="C52" s="62"/>
      <c r="D52" s="111"/>
      <c r="E52" s="62"/>
    </row>
    <row r="53" spans="1:5" ht="15.75">
      <c r="A53" s="62"/>
      <c r="B53" s="62" t="s">
        <v>151</v>
      </c>
      <c r="C53" s="62"/>
      <c r="D53" s="111"/>
      <c r="E53" s="62"/>
    </row>
    <row r="54" spans="1:5" ht="15.75">
      <c r="A54" s="62"/>
      <c r="B54" s="62"/>
      <c r="C54" s="62" t="s">
        <v>162</v>
      </c>
      <c r="D54" s="111"/>
      <c r="E54" s="114">
        <v>15200</v>
      </c>
    </row>
    <row r="55" spans="1:6" ht="15.75">
      <c r="A55" s="62"/>
      <c r="B55" s="62"/>
      <c r="C55" s="62" t="s">
        <v>157</v>
      </c>
      <c r="D55" s="111"/>
      <c r="E55" s="114">
        <v>32800</v>
      </c>
      <c r="F55" s="1" t="s">
        <v>163</v>
      </c>
    </row>
    <row r="56" spans="1:5" ht="15.75">
      <c r="A56" s="62"/>
      <c r="B56" s="62"/>
      <c r="C56" s="62" t="s">
        <v>158</v>
      </c>
      <c r="D56" s="111"/>
      <c r="E56" s="113">
        <v>0</v>
      </c>
    </row>
    <row r="57" spans="1:5" ht="15.75">
      <c r="A57" s="62"/>
      <c r="B57" s="62"/>
      <c r="C57" s="62" t="s">
        <v>159</v>
      </c>
      <c r="D57" s="111"/>
      <c r="E57" s="124">
        <v>0</v>
      </c>
    </row>
    <row r="58" spans="2:5" ht="15.75">
      <c r="B58" s="62"/>
      <c r="C58" s="62"/>
      <c r="D58" s="111"/>
      <c r="E58" s="125">
        <f>SUM(E54:E57)</f>
        <v>48000</v>
      </c>
    </row>
    <row r="59" spans="1:6" ht="15.75">
      <c r="A59" s="66" t="s">
        <v>145</v>
      </c>
      <c r="B59" s="62"/>
      <c r="C59" s="62"/>
      <c r="D59" s="111"/>
      <c r="E59" s="62"/>
      <c r="F59" s="126">
        <f>E51+E58</f>
        <v>56695</v>
      </c>
    </row>
    <row r="60" spans="1:5" ht="15.75">
      <c r="A60" s="62"/>
      <c r="B60" s="62"/>
      <c r="C60" s="62"/>
      <c r="D60" s="111"/>
      <c r="E60" s="62"/>
    </row>
    <row r="61" spans="1:5" ht="15.75">
      <c r="A61" s="66" t="s">
        <v>146</v>
      </c>
      <c r="B61" s="62"/>
      <c r="C61" s="62"/>
      <c r="D61" s="111"/>
      <c r="E61" s="62"/>
    </row>
    <row r="62" spans="1:5" ht="15.75">
      <c r="A62" s="62"/>
      <c r="B62" s="62" t="s">
        <v>152</v>
      </c>
      <c r="C62" s="62"/>
      <c r="D62" s="111"/>
      <c r="E62" s="114">
        <v>0</v>
      </c>
    </row>
    <row r="63" spans="1:5" ht="15.75">
      <c r="A63" s="62"/>
      <c r="B63" s="62" t="s">
        <v>153</v>
      </c>
      <c r="C63" s="62"/>
      <c r="D63" s="111" t="s">
        <v>3</v>
      </c>
      <c r="E63" s="114">
        <v>30000</v>
      </c>
    </row>
    <row r="64" spans="1:5" ht="15.75">
      <c r="A64" s="62"/>
      <c r="B64" s="62"/>
      <c r="C64" s="62"/>
      <c r="D64" s="111"/>
      <c r="E64" s="114"/>
    </row>
    <row r="65" spans="1:5" ht="15.75">
      <c r="A65" s="66" t="s">
        <v>147</v>
      </c>
      <c r="B65" s="62"/>
      <c r="C65" s="62"/>
      <c r="D65" s="111"/>
      <c r="E65" s="115">
        <f>SUM(E62:E64)</f>
        <v>30000</v>
      </c>
    </row>
    <row r="66" spans="1:5" ht="15.75">
      <c r="A66" s="66"/>
      <c r="B66" s="62"/>
      <c r="C66" s="62"/>
      <c r="D66" s="111"/>
      <c r="E66" s="62"/>
    </row>
    <row r="67" spans="1:5" ht="15.75">
      <c r="A67" s="62"/>
      <c r="B67" s="62" t="s">
        <v>154</v>
      </c>
      <c r="C67" s="62"/>
      <c r="D67" s="111"/>
      <c r="E67" s="113">
        <f>F59-E65</f>
        <v>26695</v>
      </c>
    </row>
    <row r="68" spans="1:5" ht="15.75">
      <c r="A68" s="62"/>
      <c r="B68" s="62"/>
      <c r="C68" s="62"/>
      <c r="D68" s="111"/>
      <c r="E68" s="62"/>
    </row>
    <row r="69" spans="1:5" ht="15.75">
      <c r="A69" s="66" t="s">
        <v>148</v>
      </c>
      <c r="B69" s="62"/>
      <c r="C69" s="62"/>
      <c r="D69" s="111"/>
      <c r="E69" s="127">
        <f>E67</f>
        <v>26695</v>
      </c>
    </row>
    <row r="70" spans="1:5" ht="15.75">
      <c r="A70" s="62"/>
      <c r="B70" s="62"/>
      <c r="C70" s="62"/>
      <c r="D70" s="111"/>
      <c r="E70" s="62"/>
    </row>
    <row r="71" spans="1:6" ht="15.75">
      <c r="A71" s="66" t="s">
        <v>149</v>
      </c>
      <c r="B71" s="66"/>
      <c r="C71" s="66"/>
      <c r="D71" s="111"/>
      <c r="F71" s="126">
        <f>E69+E65</f>
        <v>56695</v>
      </c>
    </row>
  </sheetData>
  <sheetProtection/>
  <printOptions horizontalCentered="1" verticalCentered="1"/>
  <pageMargins left="0.5" right="0.5" top="0.5" bottom="0.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showOutlineSymbols="0" zoomScale="87" zoomScaleNormal="87" zoomScalePageLayoutView="0" workbookViewId="0" topLeftCell="A1">
      <selection activeCell="A6" sqref="A6"/>
    </sheetView>
  </sheetViews>
  <sheetFormatPr defaultColWidth="9.6640625" defaultRowHeight="15"/>
  <cols>
    <col min="1" max="1" width="27.6640625" style="1" customWidth="1"/>
    <col min="2" max="2" width="11.6640625" style="1" customWidth="1"/>
    <col min="3" max="3" width="10.6640625" style="1" customWidth="1"/>
    <col min="4" max="16384" width="9.6640625" style="1" customWidth="1"/>
  </cols>
  <sheetData>
    <row r="1" ht="18.75">
      <c r="A1" s="2"/>
    </row>
    <row r="2" spans="1:2" ht="16.5">
      <c r="A2" s="3"/>
      <c r="B2" s="128"/>
    </row>
    <row r="3" spans="1:2" ht="16.5">
      <c r="A3" s="3"/>
      <c r="B3" s="128"/>
    </row>
    <row r="4" ht="15.75">
      <c r="B4" s="62"/>
    </row>
    <row r="5" spans="1:2" ht="15.75">
      <c r="A5" s="129"/>
      <c r="B5" s="129"/>
    </row>
    <row r="6" spans="1:2" ht="15.75">
      <c r="A6" s="148" t="s">
        <v>192</v>
      </c>
      <c r="B6" s="62"/>
    </row>
    <row r="7" spans="1:2" ht="15.75">
      <c r="A7" s="62"/>
      <c r="B7" s="111"/>
    </row>
    <row r="8" spans="1:3" ht="15.75">
      <c r="A8" s="62" t="s">
        <v>164</v>
      </c>
      <c r="C8" s="111">
        <v>400</v>
      </c>
    </row>
    <row r="9" spans="1:3" ht="15.75">
      <c r="A9" s="62" t="s">
        <v>165</v>
      </c>
      <c r="C9" s="111">
        <v>700</v>
      </c>
    </row>
    <row r="10" spans="1:3" ht="15.75">
      <c r="A10" s="62" t="s">
        <v>166</v>
      </c>
      <c r="C10" s="111">
        <v>500</v>
      </c>
    </row>
    <row r="11" spans="1:3" ht="15.75">
      <c r="A11" s="62" t="s">
        <v>167</v>
      </c>
      <c r="C11" s="111">
        <v>2500</v>
      </c>
    </row>
    <row r="12" spans="1:3" ht="15.75">
      <c r="A12" s="62" t="s">
        <v>168</v>
      </c>
      <c r="C12" s="111">
        <v>500</v>
      </c>
    </row>
    <row r="13" spans="1:3" ht="15.75">
      <c r="A13" s="62" t="s">
        <v>169</v>
      </c>
      <c r="C13" s="111">
        <v>1000</v>
      </c>
    </row>
    <row r="14" spans="1:3" ht="15.75">
      <c r="A14" s="62" t="s">
        <v>170</v>
      </c>
      <c r="C14" s="111">
        <v>1500</v>
      </c>
    </row>
    <row r="15" spans="1:3" ht="15.75">
      <c r="A15" s="62" t="s">
        <v>171</v>
      </c>
      <c r="C15" s="111">
        <v>1100</v>
      </c>
    </row>
    <row r="16" spans="1:3" ht="15.75">
      <c r="A16" s="62" t="s">
        <v>172</v>
      </c>
      <c r="C16" s="111">
        <v>1000</v>
      </c>
    </row>
    <row r="17" spans="1:3" ht="15.75">
      <c r="A17" s="62" t="s">
        <v>173</v>
      </c>
      <c r="C17" s="111">
        <v>1000</v>
      </c>
    </row>
    <row r="18" spans="1:3" ht="15.75">
      <c r="A18" s="62" t="s">
        <v>174</v>
      </c>
      <c r="C18" s="130">
        <v>5000</v>
      </c>
    </row>
    <row r="19" spans="1:3" ht="15.75">
      <c r="A19" s="66" t="s">
        <v>175</v>
      </c>
      <c r="C19" s="131">
        <v>15200</v>
      </c>
    </row>
  </sheetData>
  <sheetProtection/>
  <printOptions horizontalCentered="1" verticalCentered="1"/>
  <pageMargins left="0.5" right="0.5" top="0.5" bottom="0.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1"/>
  <sheetViews>
    <sheetView showOutlineSymbols="0" zoomScale="87" zoomScaleNormal="87" zoomScalePageLayoutView="0" workbookViewId="0" topLeftCell="A1">
      <selection activeCell="C17" sqref="C17"/>
    </sheetView>
  </sheetViews>
  <sheetFormatPr defaultColWidth="9.6640625" defaultRowHeight="15"/>
  <cols>
    <col min="1" max="1" width="15.6640625" style="1" customWidth="1"/>
    <col min="2" max="2" width="11.6640625" style="1" customWidth="1"/>
    <col min="3" max="16384" width="9.6640625" style="1" customWidth="1"/>
  </cols>
  <sheetData>
    <row r="1" ht="18.75">
      <c r="A1" s="2"/>
    </row>
    <row r="2" ht="16.5">
      <c r="A2" s="3"/>
    </row>
    <row r="3" spans="1:4" ht="16.5">
      <c r="A3" s="3"/>
      <c r="B3" s="62"/>
      <c r="C3" s="113"/>
      <c r="D3" s="62"/>
    </row>
    <row r="4" spans="1:4" ht="15.75">
      <c r="A4" s="66"/>
      <c r="B4" s="62"/>
      <c r="C4" s="113"/>
      <c r="D4" s="62"/>
    </row>
    <row r="5" spans="1:4" ht="15.75">
      <c r="A5" s="66" t="s">
        <v>176</v>
      </c>
      <c r="B5" s="62"/>
      <c r="C5" s="113"/>
      <c r="D5" s="62"/>
    </row>
    <row r="6" spans="1:4" ht="15.75">
      <c r="A6" s="66"/>
      <c r="B6" s="62"/>
      <c r="C6" s="113"/>
      <c r="D6" s="62"/>
    </row>
    <row r="7" spans="1:4" ht="18">
      <c r="A7" s="104" t="s">
        <v>177</v>
      </c>
      <c r="B7" s="62"/>
      <c r="C7" s="132"/>
      <c r="D7" s="62"/>
    </row>
    <row r="8" spans="2:4" ht="15.75">
      <c r="B8" s="62"/>
      <c r="C8" s="113"/>
      <c r="D8" s="62"/>
    </row>
    <row r="9" spans="1:4" ht="15.75">
      <c r="A9" s="62"/>
      <c r="B9" s="62"/>
      <c r="C9" s="113">
        <v>25000</v>
      </c>
      <c r="D9" s="62"/>
    </row>
    <row r="10" spans="1:4" ht="15.75">
      <c r="A10" s="62"/>
      <c r="B10" s="62"/>
      <c r="C10" s="113">
        <v>15000</v>
      </c>
      <c r="D10" s="62"/>
    </row>
    <row r="11" spans="1:4" ht="15.75">
      <c r="A11" s="1" t="s">
        <v>178</v>
      </c>
      <c r="C11" s="122">
        <v>16670</v>
      </c>
      <c r="D11" s="62"/>
    </row>
    <row r="12" spans="1:4" ht="15.75">
      <c r="A12" s="62" t="s">
        <v>179</v>
      </c>
      <c r="B12" s="62"/>
      <c r="C12" s="123">
        <v>30000</v>
      </c>
      <c r="D12" s="62"/>
    </row>
    <row r="13" spans="1:4" ht="15.75">
      <c r="A13" s="66" t="s">
        <v>180</v>
      </c>
      <c r="D13" s="133">
        <f>SUM(C9:C12)</f>
        <v>86670</v>
      </c>
    </row>
    <row r="14" spans="1:4" ht="15.75">
      <c r="A14" s="62"/>
      <c r="B14" s="62"/>
      <c r="C14" s="113"/>
      <c r="D14" s="66"/>
    </row>
    <row r="15" spans="1:4" ht="15.75">
      <c r="A15" s="66" t="s">
        <v>181</v>
      </c>
      <c r="B15" s="66"/>
      <c r="C15" s="117"/>
      <c r="D15" s="66"/>
    </row>
    <row r="16" spans="1:256" ht="15.75">
      <c r="A16" s="134"/>
      <c r="B16" s="134" t="s">
        <v>184</v>
      </c>
      <c r="C16" s="135"/>
      <c r="D16" s="135"/>
      <c r="E16" s="136">
        <v>3500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5.75">
      <c r="A17" s="134"/>
      <c r="B17" s="134" t="s">
        <v>185</v>
      </c>
      <c r="C17" s="135"/>
      <c r="D17" s="135"/>
      <c r="E17" s="22" t="s">
        <v>187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4" ht="15.75">
      <c r="A18" s="62"/>
      <c r="B18" s="62"/>
      <c r="C18" s="137"/>
      <c r="D18" s="62" t="s">
        <v>3</v>
      </c>
    </row>
    <row r="19" spans="1:4" ht="18">
      <c r="A19" s="104" t="s">
        <v>182</v>
      </c>
      <c r="B19" s="62"/>
      <c r="C19" s="113"/>
      <c r="D19" s="62"/>
    </row>
    <row r="20" spans="2:4" ht="15.75">
      <c r="B20" s="61" t="s">
        <v>92</v>
      </c>
      <c r="C20" s="61" t="s">
        <v>94</v>
      </c>
      <c r="D20" s="62"/>
    </row>
    <row r="21" spans="1:4" ht="15.75">
      <c r="A21" s="62" t="s">
        <v>32</v>
      </c>
      <c r="B21" s="113">
        <v>7000</v>
      </c>
      <c r="C21" s="81">
        <v>0</v>
      </c>
      <c r="D21" s="62"/>
    </row>
    <row r="22" spans="1:4" ht="15.75">
      <c r="A22" s="62" t="s">
        <v>75</v>
      </c>
      <c r="B22" s="122">
        <v>16670</v>
      </c>
      <c r="C22" s="114">
        <v>15200</v>
      </c>
      <c r="D22" s="62"/>
    </row>
    <row r="23" spans="1:4" ht="15.75">
      <c r="A23" s="62" t="s">
        <v>87</v>
      </c>
      <c r="B23" s="114">
        <v>0</v>
      </c>
      <c r="C23" s="113">
        <v>1325</v>
      </c>
      <c r="D23" s="62"/>
    </row>
    <row r="24" spans="1:4" ht="15.75">
      <c r="A24" s="62" t="s">
        <v>25</v>
      </c>
      <c r="B24" s="113">
        <v>750</v>
      </c>
      <c r="C24" s="81">
        <v>0</v>
      </c>
      <c r="D24" s="62"/>
    </row>
    <row r="25" spans="1:4" ht="15.75">
      <c r="A25" s="62" t="s">
        <v>72</v>
      </c>
      <c r="B25" s="81">
        <v>0</v>
      </c>
      <c r="C25" s="114">
        <v>32800</v>
      </c>
      <c r="D25" s="62" t="s">
        <v>186</v>
      </c>
    </row>
    <row r="26" spans="1:4" ht="15.75">
      <c r="A26" s="62" t="s">
        <v>88</v>
      </c>
      <c r="B26" s="81">
        <v>0</v>
      </c>
      <c r="C26" s="113">
        <v>2000</v>
      </c>
      <c r="D26" s="62"/>
    </row>
    <row r="27" spans="1:4" ht="15.75">
      <c r="A27" s="62" t="s">
        <v>77</v>
      </c>
      <c r="B27" s="81">
        <v>0</v>
      </c>
      <c r="C27" s="113">
        <v>120</v>
      </c>
      <c r="D27" s="62"/>
    </row>
    <row r="28" spans="1:4" ht="15.75">
      <c r="A28" s="62" t="s">
        <v>33</v>
      </c>
      <c r="B28" s="81">
        <v>0</v>
      </c>
      <c r="C28" s="113">
        <v>2000</v>
      </c>
      <c r="D28" s="62"/>
    </row>
    <row r="29" spans="1:4" ht="15.75">
      <c r="A29" s="62" t="s">
        <v>89</v>
      </c>
      <c r="B29" s="81">
        <v>0</v>
      </c>
      <c r="C29" s="122">
        <v>6695</v>
      </c>
      <c r="D29" s="62"/>
    </row>
    <row r="30" spans="1:4" ht="15.75">
      <c r="A30" s="62" t="s">
        <v>90</v>
      </c>
      <c r="B30" s="81">
        <v>0</v>
      </c>
      <c r="C30" s="113">
        <v>2110</v>
      </c>
      <c r="D30" s="62"/>
    </row>
    <row r="31" spans="1:4" ht="15.75">
      <c r="A31" s="62"/>
      <c r="B31" s="62"/>
      <c r="C31" s="113"/>
      <c r="D31" s="62"/>
    </row>
    <row r="32" spans="2:4" ht="15.75">
      <c r="B32" s="138">
        <f>SUM(B21:B31)</f>
        <v>24420</v>
      </c>
      <c r="C32" s="138">
        <f>SUM(C21:C31)</f>
        <v>62250</v>
      </c>
      <c r="D32" s="62"/>
    </row>
    <row r="33" spans="1:4" ht="15.75">
      <c r="A33" s="66" t="s">
        <v>183</v>
      </c>
      <c r="D33" s="139">
        <f>B32+C32</f>
        <v>86670</v>
      </c>
    </row>
    <row r="36" spans="7:8" ht="15.75">
      <c r="G36" s="60"/>
      <c r="H36" s="60"/>
    </row>
    <row r="37" spans="1:8" ht="18.75">
      <c r="A37" s="2"/>
      <c r="B37" s="2"/>
      <c r="C37" s="4"/>
      <c r="E37" s="61"/>
      <c r="G37" s="60"/>
      <c r="H37" s="60"/>
    </row>
    <row r="38" spans="1:8" ht="18.75">
      <c r="A38" s="2"/>
      <c r="B38" s="2"/>
      <c r="C38" s="4"/>
      <c r="D38" s="61"/>
      <c r="E38" s="61"/>
      <c r="F38" s="61"/>
      <c r="G38" s="60"/>
      <c r="H38" s="60"/>
    </row>
    <row r="39" spans="1:8" ht="18.75">
      <c r="A39" s="3"/>
      <c r="B39" s="2"/>
      <c r="C39" s="4"/>
      <c r="D39" s="60"/>
      <c r="E39" s="60"/>
      <c r="F39" s="60"/>
      <c r="G39" s="60"/>
      <c r="H39" s="60"/>
    </row>
    <row r="40" spans="1:8" ht="15.75">
      <c r="A40" s="62"/>
      <c r="B40" s="62"/>
      <c r="C40" s="7"/>
      <c r="D40" s="64"/>
      <c r="E40" s="60"/>
      <c r="F40" s="63"/>
      <c r="G40" s="60"/>
      <c r="H40" s="60"/>
    </row>
    <row r="41" spans="1:8" ht="15.75">
      <c r="A41" s="62"/>
      <c r="B41" s="62"/>
      <c r="D41" s="64"/>
      <c r="E41" s="60"/>
      <c r="F41" s="63"/>
      <c r="G41" s="60"/>
      <c r="H41" s="60"/>
    </row>
    <row r="42" spans="1:8" ht="15.75">
      <c r="A42" s="62"/>
      <c r="B42" s="62"/>
      <c r="D42" s="60"/>
      <c r="E42" s="60"/>
      <c r="F42" s="64"/>
      <c r="G42" s="60"/>
      <c r="H42" s="60"/>
    </row>
    <row r="43" spans="1:8" ht="15.75">
      <c r="A43" s="62"/>
      <c r="B43" s="62"/>
      <c r="D43" s="64"/>
      <c r="E43" s="60"/>
      <c r="F43" s="65"/>
      <c r="G43" s="60"/>
      <c r="H43" s="60"/>
    </row>
    <row r="44" spans="1:8" ht="15.75">
      <c r="A44" s="62"/>
      <c r="B44" s="62"/>
      <c r="D44" s="65"/>
      <c r="E44" s="60"/>
      <c r="F44" s="63"/>
      <c r="G44" s="60"/>
      <c r="H44" s="60"/>
    </row>
    <row r="45" spans="1:8" ht="15.75">
      <c r="A45" s="62"/>
      <c r="B45" s="62"/>
      <c r="D45" s="65"/>
      <c r="E45" s="60"/>
      <c r="F45" s="64"/>
      <c r="G45" s="60"/>
      <c r="H45" s="60"/>
    </row>
    <row r="46" spans="1:8" ht="15.75">
      <c r="A46" s="62"/>
      <c r="B46" s="66"/>
      <c r="D46" s="65"/>
      <c r="E46" s="60"/>
      <c r="F46" s="64"/>
      <c r="G46" s="60"/>
      <c r="H46" s="60"/>
    </row>
    <row r="47" spans="1:8" ht="15.75">
      <c r="A47" s="62"/>
      <c r="B47" s="62"/>
      <c r="D47" s="65"/>
      <c r="E47" s="60"/>
      <c r="F47" s="64"/>
      <c r="G47" s="60"/>
      <c r="H47" s="60"/>
    </row>
    <row r="48" spans="1:8" ht="15.75">
      <c r="A48" s="62"/>
      <c r="B48" s="62"/>
      <c r="D48" s="65"/>
      <c r="E48" s="60"/>
      <c r="F48" s="67"/>
      <c r="G48" s="60"/>
      <c r="H48" s="60"/>
    </row>
    <row r="49" spans="1:8" ht="15.75">
      <c r="A49" s="62"/>
      <c r="B49" s="62"/>
      <c r="D49" s="68"/>
      <c r="E49" s="60"/>
      <c r="F49" s="64"/>
      <c r="G49" s="60"/>
      <c r="H49" s="60"/>
    </row>
    <row r="50" spans="4:8" ht="15.75">
      <c r="D50" s="102"/>
      <c r="E50" s="60"/>
      <c r="F50" s="70"/>
      <c r="G50" s="60"/>
      <c r="H50" s="60"/>
    </row>
    <row r="51" spans="1:8" ht="15.75">
      <c r="A51" s="37"/>
      <c r="B51" s="71"/>
      <c r="D51" s="72"/>
      <c r="E51" s="60"/>
      <c r="F51" s="60"/>
      <c r="G51" s="60"/>
      <c r="H51" s="102"/>
    </row>
  </sheetData>
  <sheetProtection/>
  <printOptions horizontalCentered="1" verticalCentered="1"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